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jd\Downloads\"/>
    </mc:Choice>
  </mc:AlternateContent>
  <xr:revisionPtr revIDLastSave="0" documentId="13_ncr:1_{D4993881-159A-41FB-B842-768B6BEEF3D6}" xr6:coauthVersionLast="47" xr6:coauthVersionMax="47" xr10:uidLastSave="{00000000-0000-0000-0000-000000000000}"/>
  <bookViews>
    <workbookView xWindow="-108" yWindow="-108" windowWidth="23256" windowHeight="12576" xr2:uid="{00000000-000D-0000-FFFF-FFFF00000000}"/>
  </bookViews>
  <sheets>
    <sheet name="Please Read First" sheetId="1" r:id="rId1"/>
    <sheet name="Startup Costs" sheetId="2" r:id="rId2"/>
    <sheet name="Plant &amp; Fish Production" sheetId="3" r:id="rId3"/>
    <sheet name="REV &amp; COGS" sheetId="4" r:id="rId4"/>
    <sheet name="Energy and Water" sheetId="5" r:id="rId5"/>
    <sheet name="Produce &amp; Fish Sales" sheetId="6" r:id="rId6"/>
    <sheet name="Scenarios" sheetId="7" r:id="rId7"/>
    <sheet name="Misc - Other Rev" sheetId="8" r:id="rId8"/>
    <sheet name="COGS Monthly" sheetId="9" r:id="rId9"/>
    <sheet name="Plant and IPM Supplies" sheetId="10" r:id="rId10"/>
    <sheet name="Distribution" sheetId="11" r:id="rId11"/>
    <sheet name="Marketing &amp; Adv" sheetId="12" r:id="rId12"/>
    <sheet name="Salaries and Training" sheetId="13" r:id="rId13"/>
    <sheet name="Water Quality" sheetId="14" r:id="rId14"/>
    <sheet name="Nutrients and Adjusters" sheetId="15" r:id="rId15"/>
    <sheet name="Office Supplies" sheetId="16" r:id="rId16"/>
    <sheet name="Other Operating exp" sheetId="17" r:id="rId17"/>
    <sheet name="Pro Forma Income Statement" sheetId="18" r:id="rId18"/>
    <sheet name="2 yr monthly cash flow" sheetId="19" r:id="rId19"/>
    <sheet name="Summary Data" sheetId="20" r:id="rId20"/>
    <sheet name="Report Tables" sheetId="21" state="hidden"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6" roundtripDataSignature="AMtx7mge8VdFqEdtEh0dhXuw4gXjWEDCVQ=="/>
    </ext>
  </extLst>
</workbook>
</file>

<file path=xl/calcChain.xml><?xml version="1.0" encoding="utf-8"?>
<calcChain xmlns="http://schemas.openxmlformats.org/spreadsheetml/2006/main">
  <c r="R42" i="3" l="1"/>
  <c r="R41" i="3"/>
  <c r="S41" i="3" s="1"/>
  <c r="Q41" i="3"/>
  <c r="R40" i="3"/>
  <c r="S40" i="3" s="1"/>
  <c r="Q40" i="3"/>
  <c r="R39" i="3"/>
  <c r="S39" i="3" s="1"/>
  <c r="Q39" i="3"/>
  <c r="S38" i="3"/>
  <c r="R38" i="3"/>
  <c r="Q38" i="3"/>
  <c r="S37" i="3"/>
  <c r="R37" i="3"/>
  <c r="Q37" i="3"/>
  <c r="S36" i="3"/>
  <c r="R36" i="3"/>
  <c r="Q36" i="3"/>
  <c r="S35" i="3"/>
  <c r="R35" i="3"/>
  <c r="Q35" i="3"/>
  <c r="S34" i="3"/>
  <c r="R34" i="3"/>
  <c r="Q34" i="3"/>
  <c r="R33" i="3"/>
  <c r="S33" i="3" s="1"/>
  <c r="Q33" i="3"/>
  <c r="R32" i="3"/>
  <c r="S32" i="3" s="1"/>
  <c r="Q32" i="3"/>
  <c r="Q31" i="3"/>
  <c r="Q30" i="3"/>
  <c r="Q29" i="3"/>
  <c r="Q28" i="3"/>
  <c r="R22" i="3"/>
  <c r="S21" i="3"/>
  <c r="S20" i="3"/>
  <c r="S19" i="3"/>
  <c r="S18" i="3"/>
  <c r="S17" i="3"/>
  <c r="S16" i="3"/>
  <c r="S15" i="3"/>
  <c r="S14" i="3"/>
  <c r="S13" i="3"/>
  <c r="S12" i="3"/>
  <c r="S11" i="3"/>
  <c r="S10" i="3"/>
  <c r="S9" i="3"/>
  <c r="S8" i="3"/>
  <c r="S22" i="3" s="1"/>
  <c r="R21" i="3"/>
  <c r="R20" i="3"/>
  <c r="R19" i="3"/>
  <c r="R18" i="3"/>
  <c r="R17" i="3"/>
  <c r="R16" i="3"/>
  <c r="R15" i="3"/>
  <c r="R14" i="3"/>
  <c r="R13" i="3"/>
  <c r="R12" i="3"/>
  <c r="R11" i="3"/>
  <c r="R10" i="3"/>
  <c r="R9" i="3"/>
  <c r="R8" i="3"/>
  <c r="Q21" i="3"/>
  <c r="Q20" i="3"/>
  <c r="Q19" i="3"/>
  <c r="Q18" i="3"/>
  <c r="Q17" i="3"/>
  <c r="Q16" i="3"/>
  <c r="Q15" i="3"/>
  <c r="Q14" i="3"/>
  <c r="Q13" i="3"/>
  <c r="Q12" i="3"/>
  <c r="Q11" i="3"/>
  <c r="Q10" i="3"/>
  <c r="Q9" i="3"/>
  <c r="Q8" i="3"/>
  <c r="H9" i="5"/>
  <c r="C9" i="3"/>
  <c r="B532" i="21"/>
  <c r="B531" i="21"/>
  <c r="B530" i="21"/>
  <c r="C529" i="21"/>
  <c r="B529" i="21"/>
  <c r="B527" i="21"/>
  <c r="I526" i="21"/>
  <c r="H526" i="21"/>
  <c r="G526" i="21"/>
  <c r="F526" i="21"/>
  <c r="E526" i="21"/>
  <c r="D526" i="21"/>
  <c r="C526" i="21"/>
  <c r="B526" i="21"/>
  <c r="G525" i="21"/>
  <c r="F525" i="21"/>
  <c r="E525" i="21"/>
  <c r="D525" i="21"/>
  <c r="C525" i="21"/>
  <c r="G524" i="21"/>
  <c r="F524" i="21"/>
  <c r="E524" i="21"/>
  <c r="D524" i="21"/>
  <c r="C524" i="21"/>
  <c r="G523" i="21"/>
  <c r="F523" i="21"/>
  <c r="E523" i="21"/>
  <c r="D523" i="21"/>
  <c r="C523" i="21"/>
  <c r="G522" i="21"/>
  <c r="F522" i="21"/>
  <c r="E522" i="21"/>
  <c r="D522" i="21"/>
  <c r="C522" i="21"/>
  <c r="G521" i="21"/>
  <c r="F521" i="21"/>
  <c r="E521" i="21"/>
  <c r="D521" i="21"/>
  <c r="C521" i="21"/>
  <c r="G520" i="21"/>
  <c r="F520" i="21"/>
  <c r="E520" i="21"/>
  <c r="D520" i="21"/>
  <c r="C520" i="21"/>
  <c r="G519" i="21"/>
  <c r="F519" i="21"/>
  <c r="E519" i="21"/>
  <c r="D519" i="21"/>
  <c r="C519" i="21"/>
  <c r="G518" i="21"/>
  <c r="F518" i="21"/>
  <c r="E518" i="21"/>
  <c r="D518" i="21"/>
  <c r="C518" i="21"/>
  <c r="G517" i="21"/>
  <c r="F517" i="21"/>
  <c r="E517" i="21"/>
  <c r="D517" i="21"/>
  <c r="C517" i="21"/>
  <c r="G516" i="21"/>
  <c r="F516" i="21"/>
  <c r="E516" i="21"/>
  <c r="D516" i="21"/>
  <c r="C516" i="21"/>
  <c r="G515" i="21"/>
  <c r="F515" i="21"/>
  <c r="E515" i="21"/>
  <c r="D515" i="21"/>
  <c r="C515" i="21"/>
  <c r="G514" i="21"/>
  <c r="F514" i="21"/>
  <c r="E514" i="21"/>
  <c r="D514" i="21"/>
  <c r="C514" i="21"/>
  <c r="G513" i="21"/>
  <c r="F513" i="21"/>
  <c r="E513" i="21"/>
  <c r="D513" i="21"/>
  <c r="C513" i="21"/>
  <c r="G512" i="21"/>
  <c r="F512" i="21"/>
  <c r="E512" i="21"/>
  <c r="D512" i="21"/>
  <c r="C512" i="21"/>
  <c r="K511" i="21"/>
  <c r="J511" i="21"/>
  <c r="I511" i="21"/>
  <c r="H511" i="21"/>
  <c r="G511" i="21"/>
  <c r="F511" i="21"/>
  <c r="E511" i="21"/>
  <c r="D511" i="21"/>
  <c r="C511" i="21"/>
  <c r="B511" i="21"/>
  <c r="F507" i="21"/>
  <c r="E507" i="21"/>
  <c r="D507" i="21"/>
  <c r="C507" i="21"/>
  <c r="B504" i="21"/>
  <c r="F498" i="21"/>
  <c r="E498" i="21"/>
  <c r="D498" i="21"/>
  <c r="C498" i="21"/>
  <c r="B498" i="21"/>
  <c r="D497" i="21"/>
  <c r="C497" i="21"/>
  <c r="D496" i="21"/>
  <c r="C496" i="21"/>
  <c r="B496" i="21"/>
  <c r="D495" i="21"/>
  <c r="B495" i="21"/>
  <c r="C494" i="21"/>
  <c r="B494" i="21"/>
  <c r="D493" i="21"/>
  <c r="B493" i="21"/>
  <c r="D492" i="21"/>
  <c r="B492" i="21"/>
  <c r="D491" i="21"/>
  <c r="B491" i="21"/>
  <c r="D490" i="21"/>
  <c r="B490" i="21"/>
  <c r="D489" i="21"/>
  <c r="C489" i="21"/>
  <c r="B489" i="21"/>
  <c r="B488" i="21"/>
  <c r="B487" i="21"/>
  <c r="B486" i="21"/>
  <c r="B485" i="21"/>
  <c r="C484" i="21"/>
  <c r="B484" i="21"/>
  <c r="C483" i="21"/>
  <c r="B483" i="21"/>
  <c r="C482" i="21"/>
  <c r="B482" i="21"/>
  <c r="B481" i="21"/>
  <c r="C480" i="21"/>
  <c r="B480" i="21"/>
  <c r="C479" i="21"/>
  <c r="B479" i="21"/>
  <c r="B478" i="21"/>
  <c r="B477" i="21"/>
  <c r="D476" i="21"/>
  <c r="B476" i="21"/>
  <c r="B475" i="21"/>
  <c r="N472" i="21"/>
  <c r="K472" i="21"/>
  <c r="I472" i="21"/>
  <c r="F472" i="21"/>
  <c r="C472" i="21"/>
  <c r="B472" i="21" a="1"/>
  <c r="M472" i="21" s="1"/>
  <c r="B472" i="21"/>
  <c r="L471" i="21"/>
  <c r="I471" i="21"/>
  <c r="H471" i="21"/>
  <c r="G471" i="21"/>
  <c r="D471" i="21"/>
  <c r="B471" i="21" a="1"/>
  <c r="K471" i="21" s="1"/>
  <c r="B471" i="21"/>
  <c r="B470" i="21" a="1"/>
  <c r="N469" i="21"/>
  <c r="M469" i="21"/>
  <c r="L469" i="21"/>
  <c r="K469" i="21"/>
  <c r="H469" i="21"/>
  <c r="F469" i="21"/>
  <c r="E469" i="21"/>
  <c r="D469" i="21"/>
  <c r="C469" i="21"/>
  <c r="B469" i="21" a="1"/>
  <c r="G469" i="21" s="1"/>
  <c r="H466" i="21"/>
  <c r="B466" i="21" a="1"/>
  <c r="K466" i="21" s="1"/>
  <c r="L465" i="21"/>
  <c r="J465" i="21"/>
  <c r="I465" i="21"/>
  <c r="H465" i="21"/>
  <c r="G465" i="21"/>
  <c r="F465" i="21"/>
  <c r="B465" i="21" a="1"/>
  <c r="B465" i="21"/>
  <c r="N464" i="21"/>
  <c r="L464" i="21"/>
  <c r="J464" i="21"/>
  <c r="H464" i="21"/>
  <c r="D464" i="21"/>
  <c r="B464" i="21" a="1"/>
  <c r="G464" i="21" s="1"/>
  <c r="F463" i="21"/>
  <c r="B463" i="21" a="1"/>
  <c r="K463" i="21" s="1"/>
  <c r="B459" i="21"/>
  <c r="A459" i="21"/>
  <c r="B458" i="21"/>
  <c r="A458" i="21"/>
  <c r="B457" i="21"/>
  <c r="A457" i="21"/>
  <c r="B456" i="21"/>
  <c r="A456" i="21"/>
  <c r="B455" i="21"/>
  <c r="A455" i="21"/>
  <c r="B454" i="21"/>
  <c r="A454" i="21"/>
  <c r="G453" i="21"/>
  <c r="F453" i="21"/>
  <c r="E453" i="21"/>
  <c r="D453" i="21"/>
  <c r="C453" i="21"/>
  <c r="B453" i="21"/>
  <c r="A453" i="21"/>
  <c r="I450" i="21"/>
  <c r="H450" i="21"/>
  <c r="E450" i="21"/>
  <c r="D450" i="21"/>
  <c r="C450" i="21"/>
  <c r="B450" i="21"/>
  <c r="J449" i="21"/>
  <c r="I449" i="21"/>
  <c r="H449" i="21"/>
  <c r="E449" i="21"/>
  <c r="C449" i="21"/>
  <c r="B449" i="21"/>
  <c r="A449" i="21"/>
  <c r="J448" i="21"/>
  <c r="I448" i="21"/>
  <c r="H448" i="21"/>
  <c r="E448" i="21"/>
  <c r="C448" i="21"/>
  <c r="B448" i="21"/>
  <c r="A448" i="21"/>
  <c r="J447" i="21"/>
  <c r="I447" i="21"/>
  <c r="H447" i="21"/>
  <c r="E447" i="21"/>
  <c r="C447" i="21"/>
  <c r="B447" i="21"/>
  <c r="A447" i="21"/>
  <c r="J446" i="21"/>
  <c r="I446" i="21"/>
  <c r="H446" i="21"/>
  <c r="E446" i="21"/>
  <c r="C446" i="21"/>
  <c r="B446" i="21"/>
  <c r="A446" i="21"/>
  <c r="J445" i="21"/>
  <c r="I445" i="21"/>
  <c r="H445" i="21"/>
  <c r="E445" i="21"/>
  <c r="C445" i="21"/>
  <c r="B445" i="21"/>
  <c r="A445" i="21"/>
  <c r="I444" i="21"/>
  <c r="H444" i="21"/>
  <c r="G444" i="21"/>
  <c r="F444" i="21"/>
  <c r="E444" i="21"/>
  <c r="D444" i="21"/>
  <c r="C444" i="21"/>
  <c r="B444" i="21"/>
  <c r="A444" i="21"/>
  <c r="B441" i="21"/>
  <c r="A441" i="21"/>
  <c r="B440" i="21"/>
  <c r="A440" i="21"/>
  <c r="B439" i="21"/>
  <c r="A439" i="21"/>
  <c r="B438" i="21"/>
  <c r="A438" i="21"/>
  <c r="B437" i="21"/>
  <c r="A437" i="21"/>
  <c r="B436" i="21"/>
  <c r="A436" i="21"/>
  <c r="B435" i="21"/>
  <c r="A435" i="21"/>
  <c r="G434" i="21"/>
  <c r="F434" i="21"/>
  <c r="E434" i="21"/>
  <c r="D434" i="21"/>
  <c r="C434" i="21"/>
  <c r="B434" i="21"/>
  <c r="A434" i="21"/>
  <c r="I431" i="21"/>
  <c r="H431" i="21"/>
  <c r="E431" i="21"/>
  <c r="D431" i="21"/>
  <c r="C431" i="21"/>
  <c r="B431" i="21"/>
  <c r="A431" i="21"/>
  <c r="I430" i="21"/>
  <c r="H430" i="21"/>
  <c r="E430" i="21"/>
  <c r="C430" i="21"/>
  <c r="B430" i="21"/>
  <c r="A430" i="21"/>
  <c r="I429" i="21"/>
  <c r="H429" i="21"/>
  <c r="E429" i="21"/>
  <c r="C429" i="21"/>
  <c r="B429" i="21"/>
  <c r="A429" i="21"/>
  <c r="I428" i="21"/>
  <c r="H428" i="21"/>
  <c r="E428" i="21"/>
  <c r="C428" i="21"/>
  <c r="B428" i="21"/>
  <c r="A428" i="21"/>
  <c r="I427" i="21"/>
  <c r="R383" i="21" s="1"/>
  <c r="H427" i="21"/>
  <c r="E427" i="21"/>
  <c r="C427" i="21"/>
  <c r="B427" i="21"/>
  <c r="A427" i="21"/>
  <c r="I426" i="21"/>
  <c r="H426" i="21"/>
  <c r="E426" i="21"/>
  <c r="C426" i="21"/>
  <c r="B426" i="21"/>
  <c r="A426" i="21"/>
  <c r="I425" i="21"/>
  <c r="H425" i="21"/>
  <c r="E425" i="21"/>
  <c r="C425" i="21"/>
  <c r="B425" i="21"/>
  <c r="A425" i="21"/>
  <c r="I424" i="21"/>
  <c r="H424" i="21"/>
  <c r="G424" i="21"/>
  <c r="F424" i="21"/>
  <c r="E424" i="21"/>
  <c r="D424" i="21"/>
  <c r="C424" i="21"/>
  <c r="B424" i="21"/>
  <c r="A424" i="21"/>
  <c r="B421" i="21"/>
  <c r="B420" i="21"/>
  <c r="A420" i="21"/>
  <c r="B419" i="21"/>
  <c r="A419" i="21"/>
  <c r="B418" i="21"/>
  <c r="A418" i="21"/>
  <c r="B417" i="21"/>
  <c r="A417" i="21"/>
  <c r="B416" i="21"/>
  <c r="A416" i="21"/>
  <c r="B415" i="21"/>
  <c r="A415" i="21"/>
  <c r="B414" i="21"/>
  <c r="A414" i="21"/>
  <c r="B413" i="21"/>
  <c r="A413" i="21"/>
  <c r="B412" i="21"/>
  <c r="A412" i="21"/>
  <c r="G411" i="21"/>
  <c r="F411" i="21"/>
  <c r="E411" i="21"/>
  <c r="D411" i="21"/>
  <c r="C411" i="21"/>
  <c r="B411" i="21"/>
  <c r="A411" i="21"/>
  <c r="I408" i="21"/>
  <c r="H408" i="21"/>
  <c r="E408" i="21"/>
  <c r="D408" i="21"/>
  <c r="C408" i="21"/>
  <c r="B408" i="21"/>
  <c r="A408" i="21"/>
  <c r="J407" i="21"/>
  <c r="I407" i="21"/>
  <c r="H407" i="21"/>
  <c r="E407" i="21"/>
  <c r="C407" i="21"/>
  <c r="B407" i="21"/>
  <c r="A407" i="21"/>
  <c r="J406" i="21"/>
  <c r="I406" i="21"/>
  <c r="H406" i="21"/>
  <c r="E406" i="21"/>
  <c r="C406" i="21"/>
  <c r="B406" i="21"/>
  <c r="A406" i="21"/>
  <c r="J405" i="21"/>
  <c r="I405" i="21"/>
  <c r="H405" i="21"/>
  <c r="E405" i="21"/>
  <c r="C405" i="21"/>
  <c r="B405" i="21"/>
  <c r="A405" i="21"/>
  <c r="J404" i="21"/>
  <c r="I404" i="21"/>
  <c r="H404" i="21"/>
  <c r="E404" i="21"/>
  <c r="C404" i="21"/>
  <c r="B404" i="21"/>
  <c r="A404" i="21"/>
  <c r="J403" i="21"/>
  <c r="I403" i="21"/>
  <c r="H403" i="21"/>
  <c r="E403" i="21"/>
  <c r="C403" i="21"/>
  <c r="B403" i="21"/>
  <c r="A403" i="21"/>
  <c r="J402" i="21"/>
  <c r="I402" i="21"/>
  <c r="H402" i="21"/>
  <c r="E402" i="21"/>
  <c r="C402" i="21"/>
  <c r="B402" i="21"/>
  <c r="A402" i="21"/>
  <c r="J401" i="21"/>
  <c r="I401" i="21"/>
  <c r="H401" i="21"/>
  <c r="E401" i="21"/>
  <c r="C401" i="21"/>
  <c r="B401" i="21"/>
  <c r="A401" i="21"/>
  <c r="J400" i="21"/>
  <c r="I400" i="21"/>
  <c r="H400" i="21"/>
  <c r="E400" i="21"/>
  <c r="C400" i="21"/>
  <c r="B400" i="21"/>
  <c r="A400" i="21"/>
  <c r="J399" i="21"/>
  <c r="I399" i="21"/>
  <c r="H399" i="21"/>
  <c r="E399" i="21"/>
  <c r="C399" i="21"/>
  <c r="B399" i="21"/>
  <c r="A399" i="21"/>
  <c r="I398" i="21"/>
  <c r="H398" i="21"/>
  <c r="G398" i="21"/>
  <c r="F398" i="21"/>
  <c r="E398" i="21"/>
  <c r="D398" i="21"/>
  <c r="C398" i="21"/>
  <c r="B398" i="21"/>
  <c r="A398" i="21"/>
  <c r="B394" i="21"/>
  <c r="A394" i="21"/>
  <c r="B393" i="21"/>
  <c r="A393" i="21"/>
  <c r="B392" i="21"/>
  <c r="A392" i="21"/>
  <c r="B391" i="21"/>
  <c r="A391" i="21"/>
  <c r="B390" i="21"/>
  <c r="A390" i="21"/>
  <c r="B389" i="21"/>
  <c r="A389" i="21"/>
  <c r="O388" i="21"/>
  <c r="B388" i="21"/>
  <c r="A388" i="21"/>
  <c r="B387" i="21"/>
  <c r="A387" i="21"/>
  <c r="G386" i="21"/>
  <c r="F386" i="21"/>
  <c r="E386" i="21"/>
  <c r="D386" i="21"/>
  <c r="C386" i="21"/>
  <c r="B386" i="21"/>
  <c r="A386" i="21"/>
  <c r="S384" i="21"/>
  <c r="R384" i="21"/>
  <c r="Q384" i="21"/>
  <c r="N384" i="21"/>
  <c r="M384" i="21"/>
  <c r="S383" i="21"/>
  <c r="Q383" i="21"/>
  <c r="O383" i="21"/>
  <c r="N383" i="21"/>
  <c r="M383" i="21"/>
  <c r="E383" i="21"/>
  <c r="O384" i="21" s="1"/>
  <c r="B383" i="21"/>
  <c r="S382" i="21"/>
  <c r="R382" i="21"/>
  <c r="Q382" i="21"/>
  <c r="O382" i="21"/>
  <c r="M382" i="21"/>
  <c r="J382" i="21"/>
  <c r="I382" i="21"/>
  <c r="H382" i="21"/>
  <c r="E382" i="21"/>
  <c r="C382" i="21"/>
  <c r="B382" i="21"/>
  <c r="N382" i="21" s="1"/>
  <c r="A382" i="21"/>
  <c r="R381" i="21"/>
  <c r="M381" i="21"/>
  <c r="J381" i="21"/>
  <c r="S381" i="21" s="1"/>
  <c r="I381" i="21"/>
  <c r="H381" i="21"/>
  <c r="Q381" i="21" s="1"/>
  <c r="E381" i="21"/>
  <c r="O381" i="21" s="1"/>
  <c r="C381" i="21"/>
  <c r="B381" i="21"/>
  <c r="N381" i="21" s="1"/>
  <c r="A381" i="21"/>
  <c r="S380" i="21"/>
  <c r="R380" i="21"/>
  <c r="Q380" i="21"/>
  <c r="J380" i="21"/>
  <c r="I380" i="21"/>
  <c r="H380" i="21"/>
  <c r="E380" i="21"/>
  <c r="O380" i="21" s="1"/>
  <c r="C380" i="21"/>
  <c r="B380" i="21"/>
  <c r="N380" i="21" s="1"/>
  <c r="A380" i="21"/>
  <c r="M380" i="21" s="1"/>
  <c r="R379" i="21"/>
  <c r="M379" i="21"/>
  <c r="J379" i="21"/>
  <c r="S379" i="21" s="1"/>
  <c r="I379" i="21"/>
  <c r="H379" i="21"/>
  <c r="Q379" i="21" s="1"/>
  <c r="E379" i="21"/>
  <c r="O379" i="21" s="1"/>
  <c r="C379" i="21"/>
  <c r="B379" i="21"/>
  <c r="N379" i="21" s="1"/>
  <c r="A379" i="21"/>
  <c r="S378" i="21"/>
  <c r="Q378" i="21"/>
  <c r="O378" i="21"/>
  <c r="N378" i="21"/>
  <c r="M378" i="21"/>
  <c r="J378" i="21"/>
  <c r="I378" i="21"/>
  <c r="R378" i="21" s="1"/>
  <c r="H378" i="21"/>
  <c r="E378" i="21"/>
  <c r="C378" i="21"/>
  <c r="B378" i="21"/>
  <c r="A378" i="21"/>
  <c r="R377" i="21"/>
  <c r="Q377" i="21"/>
  <c r="J377" i="21"/>
  <c r="S377" i="21" s="1"/>
  <c r="I377" i="21"/>
  <c r="H377" i="21"/>
  <c r="E377" i="21"/>
  <c r="O377" i="21" s="1"/>
  <c r="C377" i="21"/>
  <c r="B377" i="21"/>
  <c r="N377" i="21" s="1"/>
  <c r="A377" i="21"/>
  <c r="M377" i="21" s="1"/>
  <c r="S376" i="21"/>
  <c r="Q376" i="21"/>
  <c r="O376" i="21"/>
  <c r="M376" i="21"/>
  <c r="J376" i="21"/>
  <c r="I376" i="21"/>
  <c r="R376" i="21" s="1"/>
  <c r="H376" i="21"/>
  <c r="E376" i="21"/>
  <c r="C376" i="21"/>
  <c r="B376" i="21"/>
  <c r="N376" i="21" s="1"/>
  <c r="A376" i="21"/>
  <c r="R375" i="21"/>
  <c r="Q375" i="21"/>
  <c r="J375" i="21"/>
  <c r="S375" i="21" s="1"/>
  <c r="I375" i="21"/>
  <c r="H375" i="21"/>
  <c r="E375" i="21"/>
  <c r="O375" i="21" s="1"/>
  <c r="C375" i="21"/>
  <c r="B375" i="21"/>
  <c r="N375" i="21" s="1"/>
  <c r="A375" i="21"/>
  <c r="M375" i="21" s="1"/>
  <c r="U374" i="21"/>
  <c r="T374" i="21"/>
  <c r="S374" i="21"/>
  <c r="R374" i="21"/>
  <c r="Q374" i="21"/>
  <c r="O374" i="21"/>
  <c r="N374" i="21"/>
  <c r="I374" i="21"/>
  <c r="H374" i="21"/>
  <c r="G374" i="21"/>
  <c r="F374" i="21"/>
  <c r="P374" i="21" s="1"/>
  <c r="E374" i="21"/>
  <c r="D374" i="21"/>
  <c r="C374" i="21"/>
  <c r="B374" i="21"/>
  <c r="A374" i="21"/>
  <c r="M374" i="21" s="1"/>
  <c r="B371" i="21"/>
  <c r="C370" i="21"/>
  <c r="B370" i="21"/>
  <c r="O369" i="21"/>
  <c r="B369" i="21"/>
  <c r="O368" i="21"/>
  <c r="B368" i="21"/>
  <c r="O367" i="21"/>
  <c r="I366" i="21"/>
  <c r="H366" i="21"/>
  <c r="G366" i="21"/>
  <c r="B366" i="21"/>
  <c r="I365" i="21"/>
  <c r="H365" i="21"/>
  <c r="G365" i="21"/>
  <c r="F365" i="21"/>
  <c r="E365" i="21"/>
  <c r="D365" i="21"/>
  <c r="C365" i="21"/>
  <c r="B365" i="21"/>
  <c r="H364" i="21"/>
  <c r="G364" i="21"/>
  <c r="F364" i="21"/>
  <c r="E364" i="21"/>
  <c r="D364" i="21"/>
  <c r="C364" i="21"/>
  <c r="B364" i="21"/>
  <c r="D363" i="21"/>
  <c r="B363" i="21"/>
  <c r="D362" i="21"/>
  <c r="C362" i="21"/>
  <c r="B362" i="21"/>
  <c r="D361" i="21"/>
  <c r="C361" i="21"/>
  <c r="B361" i="21"/>
  <c r="F358" i="21"/>
  <c r="E358" i="21"/>
  <c r="D358" i="21"/>
  <c r="C358" i="21"/>
  <c r="B358" i="21"/>
  <c r="F357" i="21"/>
  <c r="E357" i="21"/>
  <c r="D357" i="21"/>
  <c r="C357" i="21"/>
  <c r="B357" i="21"/>
  <c r="H356" i="21"/>
  <c r="G356" i="21"/>
  <c r="F356" i="21"/>
  <c r="E356" i="21"/>
  <c r="D356" i="21"/>
  <c r="C356" i="21"/>
  <c r="B355" i="21"/>
  <c r="B354" i="21"/>
  <c r="D353" i="21"/>
  <c r="B353" i="21"/>
  <c r="B352" i="21"/>
  <c r="C345" i="21"/>
  <c r="B345" i="21"/>
  <c r="B344" i="21"/>
  <c r="F343" i="21"/>
  <c r="E343" i="21"/>
  <c r="D343" i="21"/>
  <c r="C343" i="21"/>
  <c r="B343" i="21"/>
  <c r="B341" i="21"/>
  <c r="B339" i="21"/>
  <c r="F338" i="21"/>
  <c r="E338" i="21"/>
  <c r="D338" i="21"/>
  <c r="C338" i="21"/>
  <c r="B338" i="21"/>
  <c r="B337" i="21"/>
  <c r="D336" i="21"/>
  <c r="D335" i="21"/>
  <c r="D334" i="21"/>
  <c r="D333" i="21"/>
  <c r="D332" i="21"/>
  <c r="D331" i="21"/>
  <c r="D330" i="21"/>
  <c r="B330" i="21"/>
  <c r="D329" i="21"/>
  <c r="D328" i="21"/>
  <c r="D327" i="21"/>
  <c r="D326" i="21"/>
  <c r="C326" i="21"/>
  <c r="B326" i="21"/>
  <c r="H325" i="21"/>
  <c r="G325" i="21"/>
  <c r="F325" i="21"/>
  <c r="E325" i="21"/>
  <c r="D325" i="21"/>
  <c r="C325" i="21"/>
  <c r="B325" i="21"/>
  <c r="G324" i="21"/>
  <c r="E324" i="21"/>
  <c r="D324" i="21"/>
  <c r="B324" i="21"/>
  <c r="G323" i="21"/>
  <c r="D323" i="21"/>
  <c r="C323" i="21"/>
  <c r="B323" i="21"/>
  <c r="G322" i="21"/>
  <c r="D322" i="21"/>
  <c r="C322" i="21"/>
  <c r="B322" i="21"/>
  <c r="G321" i="21"/>
  <c r="D321" i="21"/>
  <c r="C321" i="21"/>
  <c r="B321" i="21"/>
  <c r="G320" i="21"/>
  <c r="D320" i="21"/>
  <c r="C320" i="21"/>
  <c r="B320" i="21"/>
  <c r="G319" i="21"/>
  <c r="D319" i="21"/>
  <c r="C319" i="21"/>
  <c r="B319" i="21"/>
  <c r="G318" i="21"/>
  <c r="D318" i="21"/>
  <c r="C318" i="21"/>
  <c r="B318" i="21"/>
  <c r="G317" i="21"/>
  <c r="D317" i="21"/>
  <c r="C317" i="21"/>
  <c r="B317" i="21"/>
  <c r="G316" i="21"/>
  <c r="D316" i="21"/>
  <c r="C316" i="21"/>
  <c r="B316" i="21"/>
  <c r="G315" i="21"/>
  <c r="D315" i="21"/>
  <c r="C315" i="21"/>
  <c r="B315" i="21"/>
  <c r="G314" i="21"/>
  <c r="D314" i="21"/>
  <c r="C314" i="21"/>
  <c r="B314" i="21"/>
  <c r="G313" i="21"/>
  <c r="D313" i="21"/>
  <c r="C313" i="21"/>
  <c r="B313" i="21"/>
  <c r="G312" i="21"/>
  <c r="D312" i="21"/>
  <c r="C312" i="21"/>
  <c r="B312" i="21"/>
  <c r="G311" i="21"/>
  <c r="D311" i="21"/>
  <c r="C311" i="21"/>
  <c r="B311" i="21"/>
  <c r="G310" i="21"/>
  <c r="D310" i="21"/>
  <c r="C310" i="21"/>
  <c r="B310" i="21"/>
  <c r="H309" i="21"/>
  <c r="G309" i="21"/>
  <c r="F309" i="21"/>
  <c r="E309" i="21"/>
  <c r="D309" i="21"/>
  <c r="C309" i="21"/>
  <c r="B309" i="21"/>
  <c r="C308" i="21"/>
  <c r="B308" i="21"/>
  <c r="B307" i="21"/>
  <c r="B306" i="21"/>
  <c r="C305" i="21"/>
  <c r="B305" i="21"/>
  <c r="B304" i="21"/>
  <c r="C303" i="21"/>
  <c r="B303" i="21"/>
  <c r="B302" i="21"/>
  <c r="B301" i="21"/>
  <c r="C300" i="21"/>
  <c r="B300" i="21"/>
  <c r="C299" i="21"/>
  <c r="B299" i="21"/>
  <c r="B297" i="21"/>
  <c r="B296" i="21"/>
  <c r="F295" i="21"/>
  <c r="E295" i="21"/>
  <c r="D295" i="21"/>
  <c r="C295" i="21"/>
  <c r="B295" i="21"/>
  <c r="D294" i="21"/>
  <c r="C294" i="21"/>
  <c r="D293" i="21"/>
  <c r="C293" i="21"/>
  <c r="D292" i="21"/>
  <c r="C292" i="21"/>
  <c r="D291" i="21"/>
  <c r="C291" i="21"/>
  <c r="D290" i="21"/>
  <c r="C290" i="21"/>
  <c r="D289" i="21"/>
  <c r="C289" i="21"/>
  <c r="D288" i="21"/>
  <c r="C288" i="21"/>
  <c r="D287" i="21"/>
  <c r="C287" i="21"/>
  <c r="D286" i="21"/>
  <c r="C286" i="21"/>
  <c r="D285" i="21"/>
  <c r="C285" i="21"/>
  <c r="D284" i="21"/>
  <c r="C284" i="21"/>
  <c r="D283" i="21"/>
  <c r="C283" i="21"/>
  <c r="D282" i="21"/>
  <c r="C282" i="21"/>
  <c r="D281" i="21"/>
  <c r="C281" i="21"/>
  <c r="H280" i="21"/>
  <c r="G280" i="21"/>
  <c r="F280" i="21"/>
  <c r="E280" i="21"/>
  <c r="D280" i="21"/>
  <c r="C280" i="21"/>
  <c r="B280" i="21"/>
  <c r="B278" i="21"/>
  <c r="H277" i="21"/>
  <c r="E277" i="21"/>
  <c r="D277" i="21"/>
  <c r="C277" i="21"/>
  <c r="B277" i="21"/>
  <c r="D276" i="21"/>
  <c r="C276" i="21"/>
  <c r="D275" i="21"/>
  <c r="C275" i="21"/>
  <c r="D274" i="21"/>
  <c r="C274" i="21"/>
  <c r="D273" i="21"/>
  <c r="C273" i="21"/>
  <c r="D272" i="21"/>
  <c r="C272" i="21"/>
  <c r="D271" i="21"/>
  <c r="C271" i="21"/>
  <c r="D270" i="21"/>
  <c r="C270" i="21"/>
  <c r="D269" i="21"/>
  <c r="C269" i="21"/>
  <c r="D268" i="21"/>
  <c r="C268" i="21"/>
  <c r="D267" i="21"/>
  <c r="C267" i="21"/>
  <c r="D266" i="21"/>
  <c r="C266" i="21"/>
  <c r="D265" i="21"/>
  <c r="C265" i="21"/>
  <c r="D264" i="21"/>
  <c r="C264" i="21"/>
  <c r="D263" i="21"/>
  <c r="C263" i="21"/>
  <c r="I262" i="21"/>
  <c r="H262" i="21"/>
  <c r="G262" i="21"/>
  <c r="F262" i="21"/>
  <c r="E262" i="21"/>
  <c r="D262" i="21"/>
  <c r="C262" i="21"/>
  <c r="B262" i="21"/>
  <c r="B260" i="21"/>
  <c r="F259" i="21"/>
  <c r="D259" i="21"/>
  <c r="C259" i="21"/>
  <c r="B259" i="21"/>
  <c r="F258" i="21"/>
  <c r="D258" i="21"/>
  <c r="C258" i="21"/>
  <c r="F257" i="21"/>
  <c r="D257" i="21"/>
  <c r="C257" i="21"/>
  <c r="F256" i="21"/>
  <c r="D256" i="21"/>
  <c r="C256" i="21"/>
  <c r="F255" i="21"/>
  <c r="D255" i="21"/>
  <c r="C255" i="21"/>
  <c r="F254" i="21"/>
  <c r="D254" i="21"/>
  <c r="C254" i="21"/>
  <c r="F253" i="21"/>
  <c r="D253" i="21"/>
  <c r="C253" i="21"/>
  <c r="F252" i="21"/>
  <c r="D252" i="21"/>
  <c r="C252" i="21"/>
  <c r="F251" i="21"/>
  <c r="D251" i="21"/>
  <c r="C251" i="21"/>
  <c r="F250" i="21"/>
  <c r="D250" i="21"/>
  <c r="C250" i="21"/>
  <c r="F249" i="21"/>
  <c r="D249" i="21"/>
  <c r="C249" i="21"/>
  <c r="F248" i="21"/>
  <c r="D248" i="21"/>
  <c r="C248" i="21"/>
  <c r="F247" i="21"/>
  <c r="D247" i="21"/>
  <c r="C247" i="21"/>
  <c r="F246" i="21"/>
  <c r="D246" i="21"/>
  <c r="C246" i="21"/>
  <c r="F245" i="21"/>
  <c r="D245" i="21"/>
  <c r="C245" i="21"/>
  <c r="I244" i="21"/>
  <c r="H244" i="21"/>
  <c r="G244" i="21"/>
  <c r="F244" i="21"/>
  <c r="E244" i="21"/>
  <c r="D244" i="21"/>
  <c r="C244" i="21"/>
  <c r="B244" i="21"/>
  <c r="K241" i="21"/>
  <c r="I241" i="21"/>
  <c r="G241" i="21"/>
  <c r="D241" i="21"/>
  <c r="B241" i="21"/>
  <c r="K240" i="21"/>
  <c r="I240" i="21"/>
  <c r="G240" i="21"/>
  <c r="E240" i="21"/>
  <c r="C240" i="21"/>
  <c r="B240" i="21"/>
  <c r="K239" i="21"/>
  <c r="I239" i="21"/>
  <c r="G239" i="21"/>
  <c r="E239" i="21"/>
  <c r="C239" i="21"/>
  <c r="B239" i="21"/>
  <c r="K238" i="21"/>
  <c r="I238" i="21"/>
  <c r="G238" i="21"/>
  <c r="E238" i="21"/>
  <c r="C238" i="21"/>
  <c r="B238" i="21"/>
  <c r="K237" i="21"/>
  <c r="I237" i="21"/>
  <c r="G237" i="21"/>
  <c r="E237" i="21"/>
  <c r="C237" i="21"/>
  <c r="B237" i="21"/>
  <c r="K236" i="21"/>
  <c r="I236" i="21"/>
  <c r="G236" i="21"/>
  <c r="E236" i="21"/>
  <c r="C236" i="21"/>
  <c r="B236" i="21"/>
  <c r="K235" i="21"/>
  <c r="I235" i="21"/>
  <c r="G235" i="21"/>
  <c r="E235" i="21"/>
  <c r="C235" i="21"/>
  <c r="B235" i="21"/>
  <c r="K234" i="21"/>
  <c r="I234" i="21"/>
  <c r="G234" i="21"/>
  <c r="E234" i="21"/>
  <c r="C234" i="21"/>
  <c r="B234" i="21"/>
  <c r="K233" i="21"/>
  <c r="I233" i="21"/>
  <c r="G233" i="21"/>
  <c r="E233" i="21"/>
  <c r="C233" i="21"/>
  <c r="B233" i="21"/>
  <c r="K232" i="21"/>
  <c r="I232" i="21"/>
  <c r="G232" i="21"/>
  <c r="E232" i="21"/>
  <c r="C232" i="21"/>
  <c r="B232" i="21"/>
  <c r="K231" i="21"/>
  <c r="I231" i="21"/>
  <c r="G231" i="21"/>
  <c r="E231" i="21"/>
  <c r="C231" i="21"/>
  <c r="B231" i="21"/>
  <c r="K230" i="21"/>
  <c r="I230" i="21"/>
  <c r="G230" i="21"/>
  <c r="E230" i="21"/>
  <c r="C230" i="21"/>
  <c r="B230" i="21"/>
  <c r="K229" i="21"/>
  <c r="I229" i="21"/>
  <c r="G229" i="21"/>
  <c r="E229" i="21"/>
  <c r="C229" i="21"/>
  <c r="B229" i="21"/>
  <c r="K228" i="21"/>
  <c r="I228" i="21"/>
  <c r="G228" i="21"/>
  <c r="E228" i="21"/>
  <c r="C228" i="21"/>
  <c r="B228" i="21"/>
  <c r="K227" i="21"/>
  <c r="I227" i="21"/>
  <c r="G227" i="21"/>
  <c r="E227" i="21"/>
  <c r="C227" i="21"/>
  <c r="B227" i="21"/>
  <c r="K226" i="21"/>
  <c r="H226" i="21"/>
  <c r="G226" i="21"/>
  <c r="E226" i="21"/>
  <c r="D226" i="21"/>
  <c r="C226" i="21"/>
  <c r="B226" i="21"/>
  <c r="B224" i="21"/>
  <c r="F223" i="21"/>
  <c r="E223" i="21"/>
  <c r="D223" i="21"/>
  <c r="C223" i="21"/>
  <c r="B223" i="21"/>
  <c r="D222" i="21"/>
  <c r="C222" i="21"/>
  <c r="D221" i="21"/>
  <c r="C221" i="21"/>
  <c r="D220" i="21"/>
  <c r="C220" i="21"/>
  <c r="D219" i="21"/>
  <c r="C219" i="21"/>
  <c r="D218" i="21"/>
  <c r="C218" i="21"/>
  <c r="D217" i="21"/>
  <c r="C217" i="21"/>
  <c r="D216" i="21"/>
  <c r="C216" i="21"/>
  <c r="D215" i="21"/>
  <c r="C215" i="21"/>
  <c r="D214" i="21"/>
  <c r="C214" i="21"/>
  <c r="D213" i="21"/>
  <c r="C213" i="21"/>
  <c r="D212" i="21"/>
  <c r="C212" i="21"/>
  <c r="D211" i="21"/>
  <c r="C211" i="21"/>
  <c r="D210" i="21"/>
  <c r="C210" i="21"/>
  <c r="D209" i="21"/>
  <c r="C209" i="21"/>
  <c r="H208" i="21"/>
  <c r="G208" i="21"/>
  <c r="F208" i="21"/>
  <c r="E208" i="21"/>
  <c r="D208" i="21"/>
  <c r="C208" i="21"/>
  <c r="B208" i="21"/>
  <c r="B206" i="21"/>
  <c r="H205" i="21"/>
  <c r="E205" i="21"/>
  <c r="D205" i="21"/>
  <c r="C205" i="21"/>
  <c r="B205" i="21"/>
  <c r="D204" i="21"/>
  <c r="C204" i="21"/>
  <c r="D203" i="21"/>
  <c r="C203" i="21"/>
  <c r="D202" i="21"/>
  <c r="C202" i="21"/>
  <c r="D201" i="21"/>
  <c r="C201" i="21"/>
  <c r="D200" i="21"/>
  <c r="C200" i="21"/>
  <c r="D199" i="21"/>
  <c r="C199" i="21"/>
  <c r="D198" i="21"/>
  <c r="C198" i="21"/>
  <c r="D197" i="21"/>
  <c r="C197" i="21"/>
  <c r="D196" i="21"/>
  <c r="C196" i="21"/>
  <c r="D195" i="21"/>
  <c r="C195" i="21"/>
  <c r="D194" i="21"/>
  <c r="C194" i="21"/>
  <c r="D193" i="21"/>
  <c r="C193" i="21"/>
  <c r="D192" i="21"/>
  <c r="C192" i="21"/>
  <c r="D191" i="21"/>
  <c r="C191" i="21"/>
  <c r="I190" i="21"/>
  <c r="H190" i="21"/>
  <c r="G190" i="21"/>
  <c r="F190" i="21"/>
  <c r="E190" i="21"/>
  <c r="D190" i="21"/>
  <c r="C190" i="21"/>
  <c r="B190" i="21"/>
  <c r="B188" i="21"/>
  <c r="F187" i="21"/>
  <c r="D187" i="21"/>
  <c r="C187" i="21"/>
  <c r="B187" i="21"/>
  <c r="F186" i="21"/>
  <c r="D186" i="21"/>
  <c r="C186" i="21"/>
  <c r="F185" i="21"/>
  <c r="D185" i="21"/>
  <c r="C185" i="21"/>
  <c r="F184" i="21"/>
  <c r="D184" i="21"/>
  <c r="C184" i="21"/>
  <c r="F183" i="21"/>
  <c r="D183" i="21"/>
  <c r="C183" i="21"/>
  <c r="F182" i="21"/>
  <c r="D182" i="21"/>
  <c r="C182" i="21"/>
  <c r="F181" i="21"/>
  <c r="D181" i="21"/>
  <c r="C181" i="21"/>
  <c r="F180" i="21"/>
  <c r="D180" i="21"/>
  <c r="C180" i="21"/>
  <c r="F179" i="21"/>
  <c r="D179" i="21"/>
  <c r="C179" i="21"/>
  <c r="F178" i="21"/>
  <c r="D178" i="21"/>
  <c r="C178" i="21"/>
  <c r="F177" i="21"/>
  <c r="D177" i="21"/>
  <c r="C177" i="21"/>
  <c r="F176" i="21"/>
  <c r="D176" i="21"/>
  <c r="C176" i="21"/>
  <c r="F175" i="21"/>
  <c r="D175" i="21"/>
  <c r="C175" i="21"/>
  <c r="F174" i="21"/>
  <c r="D174" i="21"/>
  <c r="C174" i="21"/>
  <c r="F173" i="21"/>
  <c r="D173" i="21"/>
  <c r="C173" i="21"/>
  <c r="H172" i="21"/>
  <c r="G172" i="21"/>
  <c r="F172" i="21"/>
  <c r="E172" i="21"/>
  <c r="D172" i="21"/>
  <c r="C172" i="21"/>
  <c r="B172" i="21"/>
  <c r="K169" i="21"/>
  <c r="I169" i="21"/>
  <c r="H169" i="21"/>
  <c r="G169" i="21"/>
  <c r="F169" i="21"/>
  <c r="E169" i="21"/>
  <c r="D169" i="21"/>
  <c r="B169" i="21"/>
  <c r="K168" i="21"/>
  <c r="I168" i="21"/>
  <c r="G168" i="21"/>
  <c r="E168" i="21"/>
  <c r="C168" i="21"/>
  <c r="B168" i="21"/>
  <c r="K167" i="21"/>
  <c r="I167" i="21"/>
  <c r="G167" i="21"/>
  <c r="E167" i="21"/>
  <c r="C167" i="21"/>
  <c r="B167" i="21"/>
  <c r="K166" i="21"/>
  <c r="I166" i="21"/>
  <c r="G166" i="21"/>
  <c r="E166" i="21"/>
  <c r="C166" i="21"/>
  <c r="B166" i="21"/>
  <c r="K165" i="21"/>
  <c r="I165" i="21"/>
  <c r="G165" i="21"/>
  <c r="E165" i="21"/>
  <c r="C165" i="21"/>
  <c r="B165" i="21"/>
  <c r="K164" i="21"/>
  <c r="I164" i="21"/>
  <c r="G164" i="21"/>
  <c r="E164" i="21"/>
  <c r="C164" i="21"/>
  <c r="B164" i="21"/>
  <c r="K163" i="21"/>
  <c r="I163" i="21"/>
  <c r="G163" i="21"/>
  <c r="E163" i="21"/>
  <c r="C163" i="21"/>
  <c r="B163" i="21"/>
  <c r="K162" i="21"/>
  <c r="I162" i="21"/>
  <c r="G162" i="21"/>
  <c r="E162" i="21"/>
  <c r="C162" i="21"/>
  <c r="B162" i="21"/>
  <c r="K161" i="21"/>
  <c r="I161" i="21"/>
  <c r="G161" i="21"/>
  <c r="E161" i="21"/>
  <c r="C161" i="21"/>
  <c r="B161" i="21"/>
  <c r="K160" i="21"/>
  <c r="I160" i="21"/>
  <c r="G160" i="21"/>
  <c r="E160" i="21"/>
  <c r="C160" i="21"/>
  <c r="B160" i="21"/>
  <c r="K159" i="21"/>
  <c r="I159" i="21"/>
  <c r="G159" i="21"/>
  <c r="E159" i="21"/>
  <c r="C159" i="21"/>
  <c r="B159" i="21"/>
  <c r="K158" i="21"/>
  <c r="I158" i="21"/>
  <c r="G158" i="21"/>
  <c r="E158" i="21"/>
  <c r="C158" i="21"/>
  <c r="B158" i="21"/>
  <c r="K157" i="21"/>
  <c r="I157" i="21"/>
  <c r="G157" i="21"/>
  <c r="E157" i="21"/>
  <c r="C157" i="21"/>
  <c r="B157" i="21"/>
  <c r="K156" i="21"/>
  <c r="I156" i="21"/>
  <c r="G156" i="21"/>
  <c r="E156" i="21"/>
  <c r="C156" i="21"/>
  <c r="B156" i="21"/>
  <c r="K155" i="21"/>
  <c r="I155" i="21"/>
  <c r="G155" i="21"/>
  <c r="E155" i="21"/>
  <c r="C155" i="21"/>
  <c r="B155" i="21"/>
  <c r="K154" i="21"/>
  <c r="H154" i="21"/>
  <c r="G154" i="21"/>
  <c r="E154" i="21"/>
  <c r="D154" i="21"/>
  <c r="C154" i="21"/>
  <c r="B154" i="21"/>
  <c r="G151" i="21"/>
  <c r="B151" i="21"/>
  <c r="G150" i="21"/>
  <c r="F150" i="21"/>
  <c r="E150" i="21"/>
  <c r="D150" i="21"/>
  <c r="C150" i="21"/>
  <c r="B150" i="21"/>
  <c r="H148" i="21"/>
  <c r="G148" i="21"/>
  <c r="F148" i="21"/>
  <c r="E148" i="21"/>
  <c r="D148" i="21"/>
  <c r="C148" i="21"/>
  <c r="B148" i="21"/>
  <c r="F147" i="21"/>
  <c r="E147" i="21"/>
  <c r="D147" i="21"/>
  <c r="C147" i="21"/>
  <c r="B147" i="21"/>
  <c r="D146" i="21"/>
  <c r="C146" i="21"/>
  <c r="D145" i="21"/>
  <c r="C145" i="21"/>
  <c r="D144" i="21"/>
  <c r="C144" i="21"/>
  <c r="D143" i="21"/>
  <c r="C143" i="21"/>
  <c r="D142" i="21"/>
  <c r="C142" i="21"/>
  <c r="D141" i="21"/>
  <c r="C141" i="21"/>
  <c r="D140" i="21"/>
  <c r="C140" i="21"/>
  <c r="D139" i="21"/>
  <c r="C139" i="21"/>
  <c r="D138" i="21"/>
  <c r="C138" i="21"/>
  <c r="D137" i="21"/>
  <c r="C137" i="21"/>
  <c r="D136" i="21"/>
  <c r="C136" i="21"/>
  <c r="D135" i="21"/>
  <c r="C135" i="21"/>
  <c r="D134" i="21"/>
  <c r="C134" i="21"/>
  <c r="D133" i="21"/>
  <c r="C133" i="21"/>
  <c r="H132" i="21"/>
  <c r="G132" i="21"/>
  <c r="F132" i="21"/>
  <c r="E132" i="21"/>
  <c r="D132" i="21"/>
  <c r="C132" i="21"/>
  <c r="B132" i="21"/>
  <c r="B130" i="21"/>
  <c r="H129" i="21"/>
  <c r="E129" i="21"/>
  <c r="D129" i="21"/>
  <c r="C129" i="21"/>
  <c r="B129" i="21"/>
  <c r="D128" i="21"/>
  <c r="C128" i="21"/>
  <c r="D127" i="21"/>
  <c r="C127" i="21"/>
  <c r="D126" i="21"/>
  <c r="C126" i="21"/>
  <c r="D125" i="21"/>
  <c r="C125" i="21"/>
  <c r="D124" i="21"/>
  <c r="C124" i="21"/>
  <c r="D123" i="21"/>
  <c r="C123" i="21"/>
  <c r="D122" i="21"/>
  <c r="C122" i="21"/>
  <c r="D121" i="21"/>
  <c r="C121" i="21"/>
  <c r="D120" i="21"/>
  <c r="C120" i="21"/>
  <c r="D119" i="21"/>
  <c r="C119" i="21"/>
  <c r="D118" i="21"/>
  <c r="C118" i="21"/>
  <c r="D117" i="21"/>
  <c r="C117" i="21"/>
  <c r="D116" i="21"/>
  <c r="C116" i="21"/>
  <c r="D115" i="21"/>
  <c r="C115" i="21"/>
  <c r="I114" i="21"/>
  <c r="H114" i="21"/>
  <c r="G114" i="21"/>
  <c r="F114" i="21"/>
  <c r="E114" i="21"/>
  <c r="D114" i="21"/>
  <c r="C114" i="21"/>
  <c r="B114" i="21"/>
  <c r="F111" i="21"/>
  <c r="D111" i="21"/>
  <c r="C111" i="21"/>
  <c r="B111" i="21"/>
  <c r="F110" i="21"/>
  <c r="D110" i="21"/>
  <c r="C110" i="21"/>
  <c r="F109" i="21"/>
  <c r="D109" i="21"/>
  <c r="C109" i="21"/>
  <c r="F108" i="21"/>
  <c r="D108" i="21"/>
  <c r="C108" i="21"/>
  <c r="F107" i="21"/>
  <c r="D107" i="21"/>
  <c r="C107" i="21"/>
  <c r="F106" i="21"/>
  <c r="D106" i="21"/>
  <c r="C106" i="21"/>
  <c r="F105" i="21"/>
  <c r="D105" i="21"/>
  <c r="C105" i="21"/>
  <c r="F104" i="21"/>
  <c r="D104" i="21"/>
  <c r="C104" i="21"/>
  <c r="F103" i="21"/>
  <c r="D103" i="21"/>
  <c r="C103" i="21"/>
  <c r="F102" i="21"/>
  <c r="D102" i="21"/>
  <c r="C102" i="21"/>
  <c r="F101" i="21"/>
  <c r="D101" i="21"/>
  <c r="C101" i="21"/>
  <c r="F100" i="21"/>
  <c r="D100" i="21"/>
  <c r="C100" i="21"/>
  <c r="F99" i="21"/>
  <c r="D99" i="21"/>
  <c r="C99" i="21"/>
  <c r="F98" i="21"/>
  <c r="D98" i="21"/>
  <c r="C98" i="21"/>
  <c r="F97" i="21"/>
  <c r="D97" i="21"/>
  <c r="C97" i="21"/>
  <c r="H96" i="21"/>
  <c r="G96" i="21"/>
  <c r="F96" i="21"/>
  <c r="E96" i="21"/>
  <c r="D96" i="21"/>
  <c r="C96" i="21"/>
  <c r="B96" i="21"/>
  <c r="J93" i="21"/>
  <c r="F93" i="21"/>
  <c r="E93" i="21"/>
  <c r="D93" i="21"/>
  <c r="B93" i="21"/>
  <c r="J92" i="21"/>
  <c r="H92" i="21"/>
  <c r="E92" i="21"/>
  <c r="C92" i="21"/>
  <c r="B92" i="21"/>
  <c r="J91" i="21"/>
  <c r="H91" i="21"/>
  <c r="E91" i="21"/>
  <c r="C91" i="21"/>
  <c r="B91" i="21"/>
  <c r="J90" i="21"/>
  <c r="H90" i="21"/>
  <c r="E90" i="21"/>
  <c r="C90" i="21"/>
  <c r="B90" i="21"/>
  <c r="J89" i="21"/>
  <c r="H89" i="21"/>
  <c r="E89" i="21"/>
  <c r="C89" i="21"/>
  <c r="B89" i="21"/>
  <c r="J88" i="21"/>
  <c r="H88" i="21"/>
  <c r="E88" i="21"/>
  <c r="C88" i="21"/>
  <c r="B88" i="21"/>
  <c r="J87" i="21"/>
  <c r="H87" i="21"/>
  <c r="E87" i="21"/>
  <c r="C87" i="21"/>
  <c r="B87" i="21"/>
  <c r="J86" i="21"/>
  <c r="H86" i="21"/>
  <c r="E86" i="21"/>
  <c r="C86" i="21"/>
  <c r="B86" i="21"/>
  <c r="J85" i="21"/>
  <c r="H85" i="21"/>
  <c r="E85" i="21"/>
  <c r="C85" i="21"/>
  <c r="B85" i="21"/>
  <c r="J84" i="21"/>
  <c r="H84" i="21"/>
  <c r="E84" i="21"/>
  <c r="C84" i="21"/>
  <c r="B84" i="21"/>
  <c r="J83" i="21"/>
  <c r="H83" i="21"/>
  <c r="E83" i="21"/>
  <c r="C83" i="21"/>
  <c r="B83" i="21"/>
  <c r="J82" i="21"/>
  <c r="H82" i="21"/>
  <c r="E82" i="21"/>
  <c r="C82" i="21"/>
  <c r="B82" i="21"/>
  <c r="J81" i="21"/>
  <c r="H81" i="21"/>
  <c r="E81" i="21"/>
  <c r="C81" i="21"/>
  <c r="B81" i="21"/>
  <c r="J80" i="21"/>
  <c r="H80" i="21"/>
  <c r="E80" i="21"/>
  <c r="C80" i="21"/>
  <c r="B80" i="21"/>
  <c r="J79" i="21"/>
  <c r="H79" i="21"/>
  <c r="E79" i="21"/>
  <c r="C79" i="21"/>
  <c r="B79" i="21"/>
  <c r="K78" i="21"/>
  <c r="J78" i="21"/>
  <c r="I78" i="21"/>
  <c r="H78" i="21"/>
  <c r="G78" i="21"/>
  <c r="E78" i="21"/>
  <c r="D78" i="21"/>
  <c r="C78" i="21"/>
  <c r="B78" i="21"/>
  <c r="M77" i="21"/>
  <c r="H76" i="21"/>
  <c r="G76" i="21"/>
  <c r="F76" i="21"/>
  <c r="E76" i="21"/>
  <c r="D76" i="21"/>
  <c r="C76" i="21"/>
  <c r="B76" i="21"/>
  <c r="F75" i="21"/>
  <c r="E75" i="21"/>
  <c r="D75" i="21"/>
  <c r="C75" i="21"/>
  <c r="B75" i="21"/>
  <c r="D74" i="21"/>
  <c r="C74" i="21"/>
  <c r="D73" i="21"/>
  <c r="C73" i="21"/>
  <c r="D72" i="21"/>
  <c r="C72" i="21"/>
  <c r="D71" i="21"/>
  <c r="C71" i="21"/>
  <c r="D70" i="21"/>
  <c r="C70" i="21"/>
  <c r="D69" i="21"/>
  <c r="C69" i="21"/>
  <c r="D68" i="21"/>
  <c r="C68" i="21"/>
  <c r="D67" i="21"/>
  <c r="C67" i="21"/>
  <c r="D66" i="21"/>
  <c r="C66" i="21"/>
  <c r="D65" i="21"/>
  <c r="C65" i="21"/>
  <c r="D64" i="21"/>
  <c r="C64" i="21"/>
  <c r="D63" i="21"/>
  <c r="C63" i="21"/>
  <c r="D62" i="21"/>
  <c r="C62" i="21"/>
  <c r="D61" i="21"/>
  <c r="C61" i="21"/>
  <c r="H60" i="21"/>
  <c r="G60" i="21"/>
  <c r="F60" i="21"/>
  <c r="E60" i="21"/>
  <c r="D60" i="21"/>
  <c r="C60" i="21"/>
  <c r="B60" i="21"/>
  <c r="H57" i="21"/>
  <c r="E57" i="21"/>
  <c r="D57" i="21"/>
  <c r="C57" i="21"/>
  <c r="B57" i="21"/>
  <c r="D56" i="21"/>
  <c r="C56" i="21"/>
  <c r="D55" i="21"/>
  <c r="C55" i="21"/>
  <c r="D54" i="21"/>
  <c r="C54" i="21"/>
  <c r="D53" i="21"/>
  <c r="C53" i="21"/>
  <c r="D52" i="21"/>
  <c r="C52" i="21"/>
  <c r="D51" i="21"/>
  <c r="C51" i="21"/>
  <c r="D50" i="21"/>
  <c r="C50" i="21"/>
  <c r="D49" i="21"/>
  <c r="C49" i="21"/>
  <c r="D48" i="21"/>
  <c r="C48" i="21"/>
  <c r="D47" i="21"/>
  <c r="C47" i="21"/>
  <c r="D46" i="21"/>
  <c r="C46" i="21"/>
  <c r="D45" i="21"/>
  <c r="C45" i="21"/>
  <c r="D44" i="21"/>
  <c r="C44" i="21"/>
  <c r="D43" i="21"/>
  <c r="C43" i="21"/>
  <c r="I42" i="21"/>
  <c r="H42" i="21"/>
  <c r="G42" i="21"/>
  <c r="F42" i="21"/>
  <c r="E42" i="21"/>
  <c r="D42" i="21"/>
  <c r="C42" i="21"/>
  <c r="B42" i="21"/>
  <c r="F39" i="21"/>
  <c r="D39" i="21"/>
  <c r="C39" i="21"/>
  <c r="B39" i="21"/>
  <c r="F38" i="21"/>
  <c r="D38" i="21"/>
  <c r="C38" i="21"/>
  <c r="F37" i="21"/>
  <c r="D37" i="21"/>
  <c r="C37" i="21"/>
  <c r="F36" i="21"/>
  <c r="D36" i="21"/>
  <c r="C36" i="21"/>
  <c r="F35" i="21"/>
  <c r="D35" i="21"/>
  <c r="C35" i="21"/>
  <c r="F34" i="21"/>
  <c r="D34" i="21"/>
  <c r="C34" i="21"/>
  <c r="F33" i="21"/>
  <c r="D33" i="21"/>
  <c r="C33" i="21"/>
  <c r="F32" i="21"/>
  <c r="D32" i="21"/>
  <c r="C32" i="21"/>
  <c r="F31" i="21"/>
  <c r="D31" i="21"/>
  <c r="C31" i="21"/>
  <c r="F30" i="21"/>
  <c r="D30" i="21"/>
  <c r="C30" i="21"/>
  <c r="F29" i="21"/>
  <c r="D29" i="21"/>
  <c r="C29" i="21"/>
  <c r="F28" i="21"/>
  <c r="D28" i="21"/>
  <c r="C28" i="21"/>
  <c r="F27" i="21"/>
  <c r="D27" i="21"/>
  <c r="C27" i="21"/>
  <c r="F26" i="21"/>
  <c r="D26" i="21"/>
  <c r="C26" i="21"/>
  <c r="F25" i="21"/>
  <c r="D25" i="21"/>
  <c r="C25" i="21"/>
  <c r="H24" i="21"/>
  <c r="G24" i="21"/>
  <c r="F24" i="21"/>
  <c r="E24" i="21"/>
  <c r="D24" i="21"/>
  <c r="C24" i="21"/>
  <c r="B24" i="21"/>
  <c r="J21" i="21"/>
  <c r="F21" i="21"/>
  <c r="E21" i="21"/>
  <c r="D21" i="21"/>
  <c r="B21" i="21"/>
  <c r="J20" i="21"/>
  <c r="H20" i="21"/>
  <c r="E20" i="21"/>
  <c r="C20" i="21"/>
  <c r="B20" i="21"/>
  <c r="J19" i="21"/>
  <c r="H19" i="21"/>
  <c r="E19" i="21"/>
  <c r="C19" i="21"/>
  <c r="B19" i="21"/>
  <c r="J18" i="21"/>
  <c r="H18" i="21"/>
  <c r="E18" i="21"/>
  <c r="C18" i="21"/>
  <c r="B18" i="21"/>
  <c r="J17" i="21"/>
  <c r="H17" i="21"/>
  <c r="E17" i="21"/>
  <c r="C17" i="21"/>
  <c r="B17" i="21"/>
  <c r="J16" i="21"/>
  <c r="H16" i="21"/>
  <c r="E16" i="21"/>
  <c r="C16" i="21"/>
  <c r="B16" i="21"/>
  <c r="J15" i="21"/>
  <c r="H15" i="21"/>
  <c r="E15" i="21"/>
  <c r="C15" i="21"/>
  <c r="B15" i="21"/>
  <c r="J14" i="21"/>
  <c r="H14" i="21"/>
  <c r="E14" i="21"/>
  <c r="C14" i="21"/>
  <c r="B14" i="21"/>
  <c r="J13" i="21"/>
  <c r="H13" i="21"/>
  <c r="E13" i="21"/>
  <c r="C13" i="21"/>
  <c r="B13" i="21"/>
  <c r="J12" i="21"/>
  <c r="H12" i="21"/>
  <c r="E12" i="21"/>
  <c r="C12" i="21"/>
  <c r="B12" i="21"/>
  <c r="J11" i="21"/>
  <c r="H11" i="21"/>
  <c r="E11" i="21"/>
  <c r="C11" i="21"/>
  <c r="B11" i="21"/>
  <c r="J10" i="21"/>
  <c r="H10" i="21"/>
  <c r="E10" i="21"/>
  <c r="C10" i="21"/>
  <c r="B10" i="21"/>
  <c r="J9" i="21"/>
  <c r="H9" i="21"/>
  <c r="E9" i="21"/>
  <c r="C9" i="21"/>
  <c r="B9" i="21"/>
  <c r="J8" i="21"/>
  <c r="H8" i="21"/>
  <c r="E8" i="21"/>
  <c r="C8" i="21"/>
  <c r="B8" i="21"/>
  <c r="J7" i="21"/>
  <c r="H7" i="21"/>
  <c r="E7" i="21"/>
  <c r="C7" i="21"/>
  <c r="B7" i="21"/>
  <c r="K6" i="21"/>
  <c r="J6" i="21"/>
  <c r="I6" i="21"/>
  <c r="H6" i="21"/>
  <c r="G6" i="21"/>
  <c r="E6" i="21"/>
  <c r="D6" i="21"/>
  <c r="C6" i="21"/>
  <c r="B6" i="21"/>
  <c r="B43" i="20"/>
  <c r="B42" i="20"/>
  <c r="C41" i="20"/>
  <c r="B41" i="20"/>
  <c r="B40" i="20"/>
  <c r="H37" i="20"/>
  <c r="B351" i="21" s="1"/>
  <c r="E37" i="20"/>
  <c r="C37" i="20"/>
  <c r="H36" i="20"/>
  <c r="B350" i="21" s="1"/>
  <c r="E36" i="20"/>
  <c r="C36" i="20"/>
  <c r="H35" i="20"/>
  <c r="B349" i="21" s="1"/>
  <c r="E35" i="20"/>
  <c r="C35" i="20"/>
  <c r="H34" i="20"/>
  <c r="B348" i="21" s="1"/>
  <c r="E34" i="20"/>
  <c r="C34" i="20"/>
  <c r="H33" i="20"/>
  <c r="B347" i="21" s="1"/>
  <c r="E33" i="20"/>
  <c r="C33" i="20"/>
  <c r="H32" i="20"/>
  <c r="B346" i="21" s="1"/>
  <c r="E32" i="20"/>
  <c r="C32" i="20"/>
  <c r="J31" i="20"/>
  <c r="D345" i="21" s="1"/>
  <c r="E31" i="20"/>
  <c r="C31" i="20"/>
  <c r="J30" i="20"/>
  <c r="D344" i="21" s="1"/>
  <c r="I30" i="20"/>
  <c r="C344" i="21" s="1"/>
  <c r="E30" i="20"/>
  <c r="C30" i="20"/>
  <c r="E29" i="20"/>
  <c r="C29" i="20"/>
  <c r="E28" i="20"/>
  <c r="C28" i="20"/>
  <c r="E27" i="20"/>
  <c r="C27" i="20"/>
  <c r="E26" i="20"/>
  <c r="C26" i="20"/>
  <c r="E25" i="20"/>
  <c r="C25" i="20"/>
  <c r="E24" i="20"/>
  <c r="C24" i="20"/>
  <c r="F23" i="20"/>
  <c r="E23" i="20"/>
  <c r="D23" i="20"/>
  <c r="C23" i="20"/>
  <c r="E19" i="20"/>
  <c r="C19" i="20"/>
  <c r="E18" i="20"/>
  <c r="C18" i="20"/>
  <c r="E17" i="20"/>
  <c r="C17" i="20"/>
  <c r="H16" i="20"/>
  <c r="E16" i="20"/>
  <c r="C16" i="20"/>
  <c r="N15" i="20"/>
  <c r="B336" i="21" s="1"/>
  <c r="H15" i="20"/>
  <c r="E15" i="20"/>
  <c r="C15" i="20"/>
  <c r="N14" i="20"/>
  <c r="B335" i="21" s="1"/>
  <c r="H14" i="20"/>
  <c r="E14" i="20"/>
  <c r="C14" i="20"/>
  <c r="N13" i="20"/>
  <c r="B334" i="21" s="1"/>
  <c r="H13" i="20"/>
  <c r="E13" i="20"/>
  <c r="C13" i="20"/>
  <c r="N12" i="20"/>
  <c r="B333" i="21" s="1"/>
  <c r="H12" i="20"/>
  <c r="E12" i="20"/>
  <c r="C12" i="20"/>
  <c r="O11" i="20"/>
  <c r="C332" i="21" s="1"/>
  <c r="N11" i="20"/>
  <c r="B332" i="21" s="1"/>
  <c r="L11" i="20"/>
  <c r="G528" i="21" s="1"/>
  <c r="K11" i="20"/>
  <c r="F528" i="21" s="1"/>
  <c r="J11" i="20"/>
  <c r="E528" i="21" s="1"/>
  <c r="I11" i="20"/>
  <c r="D528" i="21" s="1"/>
  <c r="H11" i="20"/>
  <c r="E11" i="20"/>
  <c r="C11" i="20"/>
  <c r="O10" i="20"/>
  <c r="C331" i="21" s="1"/>
  <c r="N10" i="20"/>
  <c r="B331" i="21" s="1"/>
  <c r="E10" i="20"/>
  <c r="C10" i="20"/>
  <c r="H9" i="20"/>
  <c r="B342" i="21" s="1"/>
  <c r="E9" i="20"/>
  <c r="C9" i="20"/>
  <c r="O8" i="20"/>
  <c r="C329" i="21" s="1"/>
  <c r="N8" i="20"/>
  <c r="B329" i="21" s="1"/>
  <c r="E8" i="20"/>
  <c r="C8" i="20"/>
  <c r="O7" i="20"/>
  <c r="C328" i="21" s="1"/>
  <c r="N7" i="20"/>
  <c r="B328" i="21" s="1"/>
  <c r="H7" i="20"/>
  <c r="B340" i="21" s="1"/>
  <c r="E7" i="20"/>
  <c r="C7" i="20"/>
  <c r="N6" i="20"/>
  <c r="B327" i="21" s="1"/>
  <c r="E6" i="20"/>
  <c r="C6" i="20"/>
  <c r="F5" i="20"/>
  <c r="E5" i="20"/>
  <c r="D5" i="20"/>
  <c r="C5" i="20"/>
  <c r="W34" i="19"/>
  <c r="O34" i="19"/>
  <c r="G34" i="19"/>
  <c r="Y33" i="19"/>
  <c r="X33" i="19"/>
  <c r="W33" i="19"/>
  <c r="V33" i="19"/>
  <c r="U33" i="19"/>
  <c r="T33" i="19"/>
  <c r="S33" i="19"/>
  <c r="R33" i="19"/>
  <c r="Q33" i="19"/>
  <c r="P33" i="19"/>
  <c r="O33" i="19"/>
  <c r="N33" i="19"/>
  <c r="M33" i="19"/>
  <c r="L33" i="19"/>
  <c r="K33" i="19"/>
  <c r="J33" i="19"/>
  <c r="I33" i="19"/>
  <c r="H33" i="19"/>
  <c r="G33" i="19"/>
  <c r="F33" i="19"/>
  <c r="E33" i="19"/>
  <c r="D33" i="19"/>
  <c r="C33" i="19"/>
  <c r="B33" i="19"/>
  <c r="Y32" i="19"/>
  <c r="X32" i="19"/>
  <c r="W32" i="19"/>
  <c r="V32" i="19"/>
  <c r="U32" i="19"/>
  <c r="T32" i="19"/>
  <c r="S32" i="19"/>
  <c r="R32" i="19"/>
  <c r="Q32" i="19"/>
  <c r="P32" i="19"/>
  <c r="O32" i="19"/>
  <c r="N32" i="19"/>
  <c r="M32" i="19"/>
  <c r="L32" i="19"/>
  <c r="K32" i="19"/>
  <c r="J32" i="19"/>
  <c r="I32" i="19"/>
  <c r="H32" i="19"/>
  <c r="G32" i="19"/>
  <c r="F32" i="19"/>
  <c r="E32" i="19"/>
  <c r="D32" i="19"/>
  <c r="C32" i="19"/>
  <c r="B32" i="19"/>
  <c r="Y31" i="19"/>
  <c r="X31" i="19"/>
  <c r="W31" i="19"/>
  <c r="V31" i="19"/>
  <c r="U31" i="19"/>
  <c r="T31" i="19"/>
  <c r="S31" i="19"/>
  <c r="R31" i="19"/>
  <c r="Q31" i="19"/>
  <c r="P31" i="19"/>
  <c r="O31" i="19"/>
  <c r="N31" i="19"/>
  <c r="M31" i="19"/>
  <c r="L31" i="19"/>
  <c r="K31" i="19"/>
  <c r="J31" i="19"/>
  <c r="I31" i="19"/>
  <c r="H31" i="19"/>
  <c r="G31" i="19"/>
  <c r="F31" i="19"/>
  <c r="E31" i="19"/>
  <c r="D31" i="19"/>
  <c r="C31" i="19"/>
  <c r="B31" i="19"/>
  <c r="Y30" i="19"/>
  <c r="X30" i="19"/>
  <c r="W30" i="19"/>
  <c r="V30" i="19"/>
  <c r="U30" i="19"/>
  <c r="T30" i="19"/>
  <c r="S30" i="19"/>
  <c r="R30" i="19"/>
  <c r="Q30" i="19"/>
  <c r="P30" i="19"/>
  <c r="O30" i="19"/>
  <c r="N30" i="19"/>
  <c r="M30" i="19"/>
  <c r="L30" i="19"/>
  <c r="K30" i="19"/>
  <c r="J30" i="19"/>
  <c r="I30" i="19"/>
  <c r="H30" i="19"/>
  <c r="G30" i="19"/>
  <c r="F30" i="19"/>
  <c r="E30" i="19"/>
  <c r="D30" i="19"/>
  <c r="C30" i="19"/>
  <c r="B30" i="19"/>
  <c r="W29" i="19"/>
  <c r="P29" i="19"/>
  <c r="G29" i="19"/>
  <c r="W27" i="19"/>
  <c r="V27" i="19"/>
  <c r="N27" i="19"/>
  <c r="X24" i="19"/>
  <c r="V24" i="19"/>
  <c r="P24" i="19"/>
  <c r="M24" i="19"/>
  <c r="J24" i="19"/>
  <c r="F24" i="19"/>
  <c r="E24" i="19"/>
  <c r="W23" i="19"/>
  <c r="S23" i="19"/>
  <c r="O23" i="19"/>
  <c r="G23" i="19"/>
  <c r="J20" i="19"/>
  <c r="B20" i="19"/>
  <c r="O11" i="19"/>
  <c r="G10" i="19"/>
  <c r="F10" i="19"/>
  <c r="E10" i="19"/>
  <c r="D10" i="19"/>
  <c r="C10" i="19"/>
  <c r="B10" i="19"/>
  <c r="C9" i="19"/>
  <c r="B9" i="19"/>
  <c r="O8" i="19"/>
  <c r="D8" i="19"/>
  <c r="E17" i="16" s="1"/>
  <c r="C8" i="19"/>
  <c r="D19" i="15" s="1"/>
  <c r="B8" i="19"/>
  <c r="N8" i="19" s="1"/>
  <c r="B5" i="19"/>
  <c r="I41" i="20" s="1"/>
  <c r="G48" i="18"/>
  <c r="E48" i="18"/>
  <c r="H42" i="18"/>
  <c r="H48" i="18" s="1"/>
  <c r="G42" i="18"/>
  <c r="F42" i="18"/>
  <c r="F48" i="18" s="1"/>
  <c r="E42" i="18"/>
  <c r="B37" i="18"/>
  <c r="B36" i="18"/>
  <c r="F35" i="18"/>
  <c r="B35" i="18"/>
  <c r="F34" i="18"/>
  <c r="E34" i="18"/>
  <c r="B34" i="18"/>
  <c r="F33" i="18"/>
  <c r="B33" i="18"/>
  <c r="E32" i="18"/>
  <c r="E52" i="18" s="1"/>
  <c r="B32" i="18"/>
  <c r="B31" i="18"/>
  <c r="B30" i="18"/>
  <c r="B29" i="18"/>
  <c r="B28" i="18"/>
  <c r="B27" i="18"/>
  <c r="B26" i="18"/>
  <c r="B25" i="18"/>
  <c r="B24" i="18"/>
  <c r="B23" i="18"/>
  <c r="B22" i="18"/>
  <c r="B16" i="18"/>
  <c r="B15" i="18"/>
  <c r="B11" i="18"/>
  <c r="B10" i="18"/>
  <c r="B9" i="18"/>
  <c r="B6" i="18"/>
  <c r="Z29" i="17"/>
  <c r="Y34" i="19" s="1"/>
  <c r="Y29" i="17"/>
  <c r="X34" i="19" s="1"/>
  <c r="X29" i="17"/>
  <c r="W29" i="17"/>
  <c r="V34" i="19" s="1"/>
  <c r="V29" i="17"/>
  <c r="U34" i="19" s="1"/>
  <c r="U29" i="17"/>
  <c r="T34" i="19" s="1"/>
  <c r="T29" i="17"/>
  <c r="S34" i="19" s="1"/>
  <c r="S29" i="17"/>
  <c r="R34" i="19" s="1"/>
  <c r="R29" i="17"/>
  <c r="Q34" i="19" s="1"/>
  <c r="Q29" i="17"/>
  <c r="P34" i="19" s="1"/>
  <c r="P29" i="17"/>
  <c r="O29" i="17"/>
  <c r="N29" i="17"/>
  <c r="M34" i="19" s="1"/>
  <c r="M29" i="17"/>
  <c r="L34" i="19" s="1"/>
  <c r="L29" i="17"/>
  <c r="K34" i="19" s="1"/>
  <c r="K29" i="17"/>
  <c r="J34" i="19" s="1"/>
  <c r="J29" i="17"/>
  <c r="I34" i="19" s="1"/>
  <c r="I29" i="17"/>
  <c r="H34" i="19" s="1"/>
  <c r="H29" i="17"/>
  <c r="G29" i="17"/>
  <c r="F29" i="17"/>
  <c r="E34" i="19" s="1"/>
  <c r="E29" i="17"/>
  <c r="D34" i="19" s="1"/>
  <c r="D29" i="17"/>
  <c r="C34" i="19" s="1"/>
  <c r="C29" i="17"/>
  <c r="B34" i="19" s="1"/>
  <c r="Z20" i="17"/>
  <c r="Y29" i="19" s="1"/>
  <c r="Y20" i="17"/>
  <c r="X29" i="19" s="1"/>
  <c r="X20" i="17"/>
  <c r="W20" i="17"/>
  <c r="V29" i="19" s="1"/>
  <c r="V20" i="17"/>
  <c r="U29" i="19" s="1"/>
  <c r="U20" i="17"/>
  <c r="T29" i="19" s="1"/>
  <c r="T20" i="17"/>
  <c r="S29" i="19" s="1"/>
  <c r="S20" i="17"/>
  <c r="R29" i="19" s="1"/>
  <c r="R20" i="17"/>
  <c r="Q29" i="19" s="1"/>
  <c r="Q20" i="17"/>
  <c r="P20" i="17"/>
  <c r="O29" i="19" s="1"/>
  <c r="O20" i="17"/>
  <c r="N20" i="17"/>
  <c r="M29" i="19" s="1"/>
  <c r="M20" i="17"/>
  <c r="L29" i="19" s="1"/>
  <c r="L20" i="17"/>
  <c r="K29" i="19" s="1"/>
  <c r="K20" i="17"/>
  <c r="J29" i="19" s="1"/>
  <c r="J20" i="17"/>
  <c r="I29" i="19" s="1"/>
  <c r="I20" i="17"/>
  <c r="H29" i="19" s="1"/>
  <c r="H20" i="17"/>
  <c r="G20" i="17"/>
  <c r="F20" i="17"/>
  <c r="E29" i="19" s="1"/>
  <c r="E20" i="17"/>
  <c r="D29" i="19" s="1"/>
  <c r="D20" i="17"/>
  <c r="C29" i="19" s="1"/>
  <c r="C20" i="17"/>
  <c r="B29" i="19" s="1"/>
  <c r="O15" i="17"/>
  <c r="D15" i="17"/>
  <c r="C15" i="17"/>
  <c r="A10" i="17"/>
  <c r="E9" i="17"/>
  <c r="D9" i="17"/>
  <c r="C9" i="17"/>
  <c r="E35" i="18" s="1"/>
  <c r="A9" i="17"/>
  <c r="E8" i="17"/>
  <c r="D8" i="17"/>
  <c r="C8" i="17"/>
  <c r="A8" i="17"/>
  <c r="E7" i="17"/>
  <c r="D7" i="17"/>
  <c r="C7" i="17"/>
  <c r="E33" i="18" s="1"/>
  <c r="A7" i="17"/>
  <c r="D6" i="17"/>
  <c r="C6" i="17"/>
  <c r="A6" i="17"/>
  <c r="A5" i="17"/>
  <c r="Z27" i="16"/>
  <c r="Y24" i="19" s="1"/>
  <c r="Y27" i="16"/>
  <c r="X27" i="16"/>
  <c r="W24" i="19" s="1"/>
  <c r="W27" i="16"/>
  <c r="V27" i="16"/>
  <c r="U24" i="19" s="1"/>
  <c r="U27" i="16"/>
  <c r="T24" i="19" s="1"/>
  <c r="T27" i="16"/>
  <c r="S24" i="19" s="1"/>
  <c r="S27" i="16"/>
  <c r="R24" i="19" s="1"/>
  <c r="R27" i="16"/>
  <c r="Q24" i="19" s="1"/>
  <c r="Q27" i="16"/>
  <c r="P27" i="16"/>
  <c r="O24" i="19" s="1"/>
  <c r="O27" i="16"/>
  <c r="N24" i="19" s="1"/>
  <c r="N27" i="16"/>
  <c r="M27" i="16"/>
  <c r="L24" i="19" s="1"/>
  <c r="L27" i="16"/>
  <c r="K24" i="19" s="1"/>
  <c r="K27" i="16"/>
  <c r="J27" i="16"/>
  <c r="I24" i="19" s="1"/>
  <c r="I27" i="16"/>
  <c r="H24" i="19" s="1"/>
  <c r="H27" i="16"/>
  <c r="G24" i="19" s="1"/>
  <c r="G27" i="16"/>
  <c r="F27" i="16"/>
  <c r="E27" i="16"/>
  <c r="D24" i="19" s="1"/>
  <c r="D27" i="16"/>
  <c r="C24" i="19" s="1"/>
  <c r="C27" i="16"/>
  <c r="B24" i="19" s="1"/>
  <c r="D17" i="16"/>
  <c r="C17" i="16"/>
  <c r="E13" i="16"/>
  <c r="F13" i="16" s="1"/>
  <c r="D13" i="16"/>
  <c r="C13" i="16"/>
  <c r="A13" i="16"/>
  <c r="E12" i="16"/>
  <c r="F12" i="16" s="1"/>
  <c r="D12" i="16"/>
  <c r="C12" i="16"/>
  <c r="A12" i="16"/>
  <c r="F11" i="16"/>
  <c r="D11" i="16"/>
  <c r="E11" i="16" s="1"/>
  <c r="C11" i="16"/>
  <c r="A11" i="16"/>
  <c r="D10" i="16"/>
  <c r="E10" i="16" s="1"/>
  <c r="F10" i="16" s="1"/>
  <c r="C10" i="16"/>
  <c r="A10" i="16"/>
  <c r="F9" i="16"/>
  <c r="D9" i="16"/>
  <c r="E9" i="16" s="1"/>
  <c r="C9" i="16"/>
  <c r="A9" i="16"/>
  <c r="E8" i="16"/>
  <c r="F8" i="16" s="1"/>
  <c r="D8" i="16"/>
  <c r="C8" i="16"/>
  <c r="A8" i="16"/>
  <c r="F7" i="16"/>
  <c r="D7" i="16"/>
  <c r="E7" i="16" s="1"/>
  <c r="C7" i="16"/>
  <c r="A7" i="16"/>
  <c r="E6" i="16"/>
  <c r="F6" i="16" s="1"/>
  <c r="D6" i="16"/>
  <c r="C6" i="16"/>
  <c r="A6" i="16"/>
  <c r="E5" i="16"/>
  <c r="D5" i="16"/>
  <c r="C5" i="16"/>
  <c r="A5" i="16"/>
  <c r="Z31" i="15"/>
  <c r="Y23" i="19" s="1"/>
  <c r="Y31" i="15"/>
  <c r="X23" i="19" s="1"/>
  <c r="X31" i="15"/>
  <c r="W31" i="15"/>
  <c r="V23" i="19" s="1"/>
  <c r="V31" i="15"/>
  <c r="U23" i="19" s="1"/>
  <c r="U31" i="15"/>
  <c r="T23" i="19" s="1"/>
  <c r="T31" i="15"/>
  <c r="S31" i="15"/>
  <c r="R23" i="19" s="1"/>
  <c r="R31" i="15"/>
  <c r="Q23" i="19" s="1"/>
  <c r="Q31" i="15"/>
  <c r="P23" i="19" s="1"/>
  <c r="P31" i="15"/>
  <c r="O31" i="15"/>
  <c r="N23" i="19" s="1"/>
  <c r="N31" i="15"/>
  <c r="M23" i="19" s="1"/>
  <c r="M31" i="15"/>
  <c r="L23" i="19" s="1"/>
  <c r="L31" i="15"/>
  <c r="K23" i="19" s="1"/>
  <c r="K31" i="15"/>
  <c r="J23" i="19" s="1"/>
  <c r="J31" i="15"/>
  <c r="I23" i="19" s="1"/>
  <c r="I31" i="15"/>
  <c r="H23" i="19" s="1"/>
  <c r="H31" i="15"/>
  <c r="G31" i="15"/>
  <c r="F23" i="19" s="1"/>
  <c r="F31" i="15"/>
  <c r="E23" i="19" s="1"/>
  <c r="E31" i="15"/>
  <c r="D23" i="19" s="1"/>
  <c r="D31" i="15"/>
  <c r="C23" i="19" s="1"/>
  <c r="C31" i="15"/>
  <c r="B23" i="19" s="1"/>
  <c r="E19" i="15"/>
  <c r="C19" i="15"/>
  <c r="E15" i="15"/>
  <c r="F15" i="15" s="1"/>
  <c r="D15" i="15"/>
  <c r="C15" i="15"/>
  <c r="A15" i="15"/>
  <c r="D14" i="15"/>
  <c r="E14" i="15" s="1"/>
  <c r="F14" i="15" s="1"/>
  <c r="C14" i="15"/>
  <c r="A14" i="15"/>
  <c r="E13" i="15"/>
  <c r="F13" i="15" s="1"/>
  <c r="D13" i="15"/>
  <c r="C13" i="15"/>
  <c r="A13" i="15"/>
  <c r="D12" i="15"/>
  <c r="E12" i="15" s="1"/>
  <c r="F12" i="15" s="1"/>
  <c r="C12" i="15"/>
  <c r="A12" i="15"/>
  <c r="E11" i="15"/>
  <c r="F11" i="15" s="1"/>
  <c r="D11" i="15"/>
  <c r="C11" i="15"/>
  <c r="A11" i="15"/>
  <c r="D10" i="15"/>
  <c r="E10" i="15" s="1"/>
  <c r="F10" i="15" s="1"/>
  <c r="C10" i="15"/>
  <c r="A10" i="15"/>
  <c r="D9" i="15"/>
  <c r="E9" i="15" s="1"/>
  <c r="F9" i="15" s="1"/>
  <c r="C9" i="15"/>
  <c r="A9" i="15"/>
  <c r="F8" i="15"/>
  <c r="D8" i="15"/>
  <c r="E8" i="15" s="1"/>
  <c r="C8" i="15"/>
  <c r="A8" i="15"/>
  <c r="E7" i="15"/>
  <c r="F7" i="15" s="1"/>
  <c r="D7" i="15"/>
  <c r="C7" i="15"/>
  <c r="A7" i="15"/>
  <c r="D6" i="15"/>
  <c r="E6" i="15" s="1"/>
  <c r="F6" i="15" s="1"/>
  <c r="C6" i="15"/>
  <c r="A6" i="15"/>
  <c r="E5" i="15"/>
  <c r="F5" i="15" s="1"/>
  <c r="D5" i="15"/>
  <c r="C5" i="15"/>
  <c r="C16" i="15" s="1"/>
  <c r="E25" i="18" s="1"/>
  <c r="A5" i="15"/>
  <c r="Z41" i="14"/>
  <c r="Y20" i="19" s="1"/>
  <c r="Y41" i="14"/>
  <c r="X20" i="19" s="1"/>
  <c r="X41" i="14"/>
  <c r="W20" i="19" s="1"/>
  <c r="W41" i="14"/>
  <c r="V20" i="19" s="1"/>
  <c r="V41" i="14"/>
  <c r="U20" i="19" s="1"/>
  <c r="U41" i="14"/>
  <c r="T20" i="19" s="1"/>
  <c r="T41" i="14"/>
  <c r="S20" i="19" s="1"/>
  <c r="S41" i="14"/>
  <c r="R20" i="19" s="1"/>
  <c r="R41" i="14"/>
  <c r="Q20" i="19" s="1"/>
  <c r="Q41" i="14"/>
  <c r="P20" i="19" s="1"/>
  <c r="P41" i="14"/>
  <c r="O20" i="19" s="1"/>
  <c r="O41" i="14"/>
  <c r="N20" i="19" s="1"/>
  <c r="N41" i="14"/>
  <c r="M20" i="19" s="1"/>
  <c r="M41" i="14"/>
  <c r="L20" i="19" s="1"/>
  <c r="L41" i="14"/>
  <c r="K20" i="19" s="1"/>
  <c r="K41" i="14"/>
  <c r="J41" i="14"/>
  <c r="I20" i="19" s="1"/>
  <c r="I41" i="14"/>
  <c r="H20" i="19" s="1"/>
  <c r="H41" i="14"/>
  <c r="G20" i="19" s="1"/>
  <c r="G41" i="14"/>
  <c r="F20" i="19" s="1"/>
  <c r="F41" i="14"/>
  <c r="E20" i="19" s="1"/>
  <c r="E41" i="14"/>
  <c r="D20" i="19" s="1"/>
  <c r="D41" i="14"/>
  <c r="C20" i="19" s="1"/>
  <c r="C41" i="14"/>
  <c r="O24" i="14"/>
  <c r="D24" i="14"/>
  <c r="C24" i="14"/>
  <c r="D20" i="14"/>
  <c r="E20" i="14" s="1"/>
  <c r="F20" i="14" s="1"/>
  <c r="C20" i="14"/>
  <c r="A20" i="14"/>
  <c r="D19" i="14"/>
  <c r="E19" i="14" s="1"/>
  <c r="F19" i="14" s="1"/>
  <c r="C19" i="14"/>
  <c r="A19" i="14"/>
  <c r="F18" i="14"/>
  <c r="D18" i="14"/>
  <c r="E18" i="14" s="1"/>
  <c r="C18" i="14"/>
  <c r="A18" i="14"/>
  <c r="E17" i="14"/>
  <c r="F17" i="14" s="1"/>
  <c r="D17" i="14"/>
  <c r="C17" i="14"/>
  <c r="A17" i="14"/>
  <c r="D16" i="14"/>
  <c r="E16" i="14" s="1"/>
  <c r="F16" i="14" s="1"/>
  <c r="C16" i="14"/>
  <c r="A16" i="14"/>
  <c r="E15" i="14"/>
  <c r="F15" i="14" s="1"/>
  <c r="D15" i="14"/>
  <c r="C15" i="14"/>
  <c r="A15" i="14"/>
  <c r="E14" i="14"/>
  <c r="F14" i="14" s="1"/>
  <c r="D14" i="14"/>
  <c r="C14" i="14"/>
  <c r="A14" i="14"/>
  <c r="D13" i="14"/>
  <c r="E13" i="14" s="1"/>
  <c r="F13" i="14" s="1"/>
  <c r="C13" i="14"/>
  <c r="A13" i="14"/>
  <c r="D12" i="14"/>
  <c r="E12" i="14" s="1"/>
  <c r="F12" i="14" s="1"/>
  <c r="C12" i="14"/>
  <c r="A12" i="14"/>
  <c r="D11" i="14"/>
  <c r="E11" i="14" s="1"/>
  <c r="F11" i="14" s="1"/>
  <c r="C11" i="14"/>
  <c r="A11" i="14"/>
  <c r="F10" i="14"/>
  <c r="D10" i="14"/>
  <c r="E10" i="14" s="1"/>
  <c r="C10" i="14"/>
  <c r="A10" i="14"/>
  <c r="E9" i="14"/>
  <c r="F9" i="14" s="1"/>
  <c r="D9" i="14"/>
  <c r="C9" i="14"/>
  <c r="A9" i="14"/>
  <c r="D8" i="14"/>
  <c r="E8" i="14" s="1"/>
  <c r="F8" i="14" s="1"/>
  <c r="C8" i="14"/>
  <c r="A8" i="14"/>
  <c r="F7" i="14"/>
  <c r="E7" i="14"/>
  <c r="D7" i="14"/>
  <c r="C7" i="14"/>
  <c r="A7" i="14"/>
  <c r="F6" i="14"/>
  <c r="E6" i="14"/>
  <c r="D6" i="14"/>
  <c r="C6" i="14"/>
  <c r="A6" i="14"/>
  <c r="D5" i="14"/>
  <c r="C5" i="14"/>
  <c r="A5" i="14"/>
  <c r="Z41" i="13"/>
  <c r="Y27" i="19" s="1"/>
  <c r="Y41" i="13"/>
  <c r="X27" i="19" s="1"/>
  <c r="X41" i="13"/>
  <c r="W41" i="13"/>
  <c r="V41" i="13"/>
  <c r="U27" i="19" s="1"/>
  <c r="U41" i="13"/>
  <c r="T27" i="19" s="1"/>
  <c r="T41" i="13"/>
  <c r="S27" i="19" s="1"/>
  <c r="S41" i="13"/>
  <c r="R27" i="19" s="1"/>
  <c r="R41" i="13"/>
  <c r="Q27" i="19" s="1"/>
  <c r="Q41" i="13"/>
  <c r="P27" i="19" s="1"/>
  <c r="P41" i="13"/>
  <c r="O27" i="19" s="1"/>
  <c r="O41" i="13"/>
  <c r="N41" i="13"/>
  <c r="M27" i="19" s="1"/>
  <c r="M41" i="13"/>
  <c r="L27" i="19" s="1"/>
  <c r="L41" i="13"/>
  <c r="K27" i="19" s="1"/>
  <c r="K41" i="13"/>
  <c r="J27" i="19" s="1"/>
  <c r="J41" i="13"/>
  <c r="I27" i="19" s="1"/>
  <c r="I41" i="13"/>
  <c r="H27" i="19" s="1"/>
  <c r="H41" i="13"/>
  <c r="G27" i="19" s="1"/>
  <c r="G41" i="13"/>
  <c r="F27" i="19" s="1"/>
  <c r="F41" i="13"/>
  <c r="E27" i="19" s="1"/>
  <c r="E41" i="13"/>
  <c r="D27" i="19" s="1"/>
  <c r="D41" i="13"/>
  <c r="C27" i="19" s="1"/>
  <c r="C41" i="13"/>
  <c r="B27" i="19" s="1"/>
  <c r="P37" i="13"/>
  <c r="E37" i="13"/>
  <c r="D37" i="13"/>
  <c r="C37" i="13"/>
  <c r="C34" i="13"/>
  <c r="A34" i="13"/>
  <c r="A11" i="13" s="1"/>
  <c r="C33" i="13"/>
  <c r="A33" i="13"/>
  <c r="C32" i="13"/>
  <c r="A32" i="13"/>
  <c r="D31" i="13"/>
  <c r="C31" i="13"/>
  <c r="A31" i="13"/>
  <c r="A30" i="13"/>
  <c r="A29" i="13"/>
  <c r="A6" i="13" s="1"/>
  <c r="B500" i="21" s="1"/>
  <c r="A28" i="13"/>
  <c r="D27" i="13"/>
  <c r="C27" i="13"/>
  <c r="O24" i="13"/>
  <c r="H24" i="13"/>
  <c r="G24" i="13"/>
  <c r="N24" i="13" s="1"/>
  <c r="F24" i="13"/>
  <c r="N23" i="13"/>
  <c r="H23" i="13"/>
  <c r="G23" i="13"/>
  <c r="F23" i="13"/>
  <c r="O23" i="13" s="1"/>
  <c r="N22" i="13"/>
  <c r="H22" i="13"/>
  <c r="G22" i="13"/>
  <c r="F22" i="13"/>
  <c r="O22" i="13" s="1"/>
  <c r="N21" i="13"/>
  <c r="H21" i="13"/>
  <c r="G21" i="13"/>
  <c r="F21" i="13"/>
  <c r="O21" i="13" s="1"/>
  <c r="H20" i="13"/>
  <c r="G20" i="13"/>
  <c r="N20" i="13" s="1"/>
  <c r="F20" i="13"/>
  <c r="O20" i="13" s="1"/>
  <c r="O19" i="13"/>
  <c r="N19" i="13"/>
  <c r="H19" i="13"/>
  <c r="G19" i="13"/>
  <c r="F19" i="13"/>
  <c r="O18" i="13"/>
  <c r="H18" i="13"/>
  <c r="G18" i="13"/>
  <c r="N18" i="13" s="1"/>
  <c r="C28" i="13" s="1"/>
  <c r="F18" i="13"/>
  <c r="A13" i="13"/>
  <c r="B507" i="21" s="1"/>
  <c r="A10" i="13"/>
  <c r="A9" i="13"/>
  <c r="B503" i="21" s="1"/>
  <c r="A8" i="13"/>
  <c r="B502" i="21" s="1"/>
  <c r="A7" i="13"/>
  <c r="B501" i="21" s="1"/>
  <c r="A5" i="13"/>
  <c r="B499" i="21" s="1"/>
  <c r="C30" i="12"/>
  <c r="B25" i="19" s="1"/>
  <c r="H29" i="12"/>
  <c r="I29" i="12" s="1"/>
  <c r="J29" i="12" s="1"/>
  <c r="K29" i="12" s="1"/>
  <c r="L29" i="12" s="1"/>
  <c r="M29" i="12" s="1"/>
  <c r="N29" i="12" s="1"/>
  <c r="O29" i="12" s="1"/>
  <c r="P29" i="12" s="1"/>
  <c r="Q29" i="12" s="1"/>
  <c r="R29" i="12" s="1"/>
  <c r="S29" i="12" s="1"/>
  <c r="T29" i="12" s="1"/>
  <c r="U29" i="12" s="1"/>
  <c r="V29" i="12" s="1"/>
  <c r="W29" i="12" s="1"/>
  <c r="X29" i="12" s="1"/>
  <c r="Y29" i="12" s="1"/>
  <c r="Z29" i="12" s="1"/>
  <c r="E28" i="12"/>
  <c r="F28" i="12" s="1"/>
  <c r="G28" i="12" s="1"/>
  <c r="H28" i="12" s="1"/>
  <c r="I28" i="12" s="1"/>
  <c r="J28" i="12" s="1"/>
  <c r="K28" i="12" s="1"/>
  <c r="L28" i="12" s="1"/>
  <c r="M28" i="12" s="1"/>
  <c r="N28" i="12" s="1"/>
  <c r="O28" i="12" s="1"/>
  <c r="P28" i="12" s="1"/>
  <c r="Q28" i="12" s="1"/>
  <c r="R28" i="12" s="1"/>
  <c r="S28" i="12" s="1"/>
  <c r="T28" i="12" s="1"/>
  <c r="U28" i="12" s="1"/>
  <c r="V28" i="12" s="1"/>
  <c r="W28" i="12" s="1"/>
  <c r="X28" i="12" s="1"/>
  <c r="Y28" i="12" s="1"/>
  <c r="Z28" i="12" s="1"/>
  <c r="D28" i="12"/>
  <c r="D27" i="12"/>
  <c r="O16" i="12"/>
  <c r="E16" i="12"/>
  <c r="D16" i="12"/>
  <c r="C16" i="12"/>
  <c r="F12" i="12"/>
  <c r="E12" i="12"/>
  <c r="D12" i="12"/>
  <c r="C12" i="12"/>
  <c r="A12" i="12"/>
  <c r="E11" i="12"/>
  <c r="F11" i="12" s="1"/>
  <c r="D11" i="12"/>
  <c r="C11" i="12"/>
  <c r="A11" i="12"/>
  <c r="F10" i="12"/>
  <c r="E10" i="12"/>
  <c r="D10" i="12"/>
  <c r="C10" i="12"/>
  <c r="A10" i="12"/>
  <c r="D9" i="12"/>
  <c r="E9" i="12" s="1"/>
  <c r="F9" i="12" s="1"/>
  <c r="C9" i="12"/>
  <c r="A9" i="12"/>
  <c r="F8" i="12"/>
  <c r="D8" i="12"/>
  <c r="E8" i="12" s="1"/>
  <c r="C8" i="12"/>
  <c r="A8" i="12"/>
  <c r="D7" i="12"/>
  <c r="E7" i="12" s="1"/>
  <c r="F7" i="12" s="1"/>
  <c r="C7" i="12"/>
  <c r="A7" i="12"/>
  <c r="E6" i="12"/>
  <c r="F6" i="12" s="1"/>
  <c r="D6" i="12"/>
  <c r="C6" i="12"/>
  <c r="A6" i="12"/>
  <c r="D5" i="12"/>
  <c r="E5" i="12" s="1"/>
  <c r="C5" i="12"/>
  <c r="A5" i="12"/>
  <c r="D33" i="11"/>
  <c r="C22" i="19" s="1"/>
  <c r="C33" i="11"/>
  <c r="B22" i="19" s="1"/>
  <c r="P20" i="11"/>
  <c r="O20" i="11"/>
  <c r="E20" i="11"/>
  <c r="D20" i="11"/>
  <c r="C20" i="11"/>
  <c r="F16" i="11"/>
  <c r="E16" i="11"/>
  <c r="D16" i="11"/>
  <c r="C16" i="11"/>
  <c r="A16" i="11"/>
  <c r="E15" i="11"/>
  <c r="F15" i="11" s="1"/>
  <c r="D15" i="11"/>
  <c r="C15" i="11"/>
  <c r="A15" i="11"/>
  <c r="E14" i="11"/>
  <c r="F14" i="11" s="1"/>
  <c r="D14" i="11"/>
  <c r="C14" i="11"/>
  <c r="A14" i="11"/>
  <c r="D13" i="11"/>
  <c r="E13" i="11" s="1"/>
  <c r="F13" i="11" s="1"/>
  <c r="C13" i="11"/>
  <c r="A13" i="11"/>
  <c r="E12" i="11"/>
  <c r="F12" i="11" s="1"/>
  <c r="D12" i="11"/>
  <c r="C12" i="11"/>
  <c r="A12" i="11"/>
  <c r="D11" i="11"/>
  <c r="E11" i="11" s="1"/>
  <c r="F11" i="11" s="1"/>
  <c r="C11" i="11"/>
  <c r="A11" i="11"/>
  <c r="F10" i="11"/>
  <c r="D10" i="11"/>
  <c r="E10" i="11" s="1"/>
  <c r="C10" i="11"/>
  <c r="A10" i="11"/>
  <c r="D9" i="11"/>
  <c r="E9" i="11" s="1"/>
  <c r="F9" i="11" s="1"/>
  <c r="C9" i="11"/>
  <c r="A9" i="11"/>
  <c r="F8" i="11"/>
  <c r="E8" i="11"/>
  <c r="D8" i="11"/>
  <c r="C8" i="11"/>
  <c r="A8" i="11"/>
  <c r="F7" i="11"/>
  <c r="E7" i="11"/>
  <c r="D7" i="11"/>
  <c r="C7" i="11"/>
  <c r="A7" i="11"/>
  <c r="E6" i="11"/>
  <c r="F6" i="11" s="1"/>
  <c r="D6" i="11"/>
  <c r="C6" i="11"/>
  <c r="A6" i="11"/>
  <c r="A5" i="11"/>
  <c r="AA52" i="10"/>
  <c r="Y21" i="19" s="1"/>
  <c r="Z52" i="10"/>
  <c r="X21" i="19" s="1"/>
  <c r="Y52" i="10"/>
  <c r="W21" i="19" s="1"/>
  <c r="X52" i="10"/>
  <c r="V21" i="19" s="1"/>
  <c r="W52" i="10"/>
  <c r="U21" i="19" s="1"/>
  <c r="V52" i="10"/>
  <c r="T21" i="19" s="1"/>
  <c r="U52" i="10"/>
  <c r="S21" i="19" s="1"/>
  <c r="T52" i="10"/>
  <c r="R21" i="19" s="1"/>
  <c r="S52" i="10"/>
  <c r="Q21" i="19" s="1"/>
  <c r="R52" i="10"/>
  <c r="P21" i="19" s="1"/>
  <c r="Q52" i="10"/>
  <c r="O21" i="19" s="1"/>
  <c r="P52" i="10"/>
  <c r="N21" i="19" s="1"/>
  <c r="O52" i="10"/>
  <c r="M21" i="19" s="1"/>
  <c r="N52" i="10"/>
  <c r="L21" i="19" s="1"/>
  <c r="M52" i="10"/>
  <c r="K21" i="19" s="1"/>
  <c r="L52" i="10"/>
  <c r="J21" i="19" s="1"/>
  <c r="K52" i="10"/>
  <c r="I21" i="19" s="1"/>
  <c r="J52" i="10"/>
  <c r="H21" i="19" s="1"/>
  <c r="I52" i="10"/>
  <c r="G21" i="19" s="1"/>
  <c r="H52" i="10"/>
  <c r="F21" i="19" s="1"/>
  <c r="G52" i="10"/>
  <c r="E21" i="19" s="1"/>
  <c r="F52" i="10"/>
  <c r="D21" i="19" s="1"/>
  <c r="E52" i="10"/>
  <c r="C21" i="19" s="1"/>
  <c r="D52" i="10"/>
  <c r="B21" i="19" s="1"/>
  <c r="Q11" i="10"/>
  <c r="P11" i="10"/>
  <c r="F11" i="10"/>
  <c r="E11" i="10"/>
  <c r="D11" i="10"/>
  <c r="E8" i="10"/>
  <c r="F23" i="18" s="1"/>
  <c r="F7" i="10"/>
  <c r="G7" i="10" s="1"/>
  <c r="E7" i="10"/>
  <c r="D7" i="10"/>
  <c r="E6" i="10"/>
  <c r="F6" i="10" s="1"/>
  <c r="D6" i="10"/>
  <c r="D8" i="10" s="1"/>
  <c r="E23" i="18" s="1"/>
  <c r="G5" i="10"/>
  <c r="F5" i="10"/>
  <c r="E5" i="10"/>
  <c r="D5" i="10"/>
  <c r="F19" i="9"/>
  <c r="D19" i="9"/>
  <c r="P11" i="9"/>
  <c r="F11" i="9"/>
  <c r="E11" i="9"/>
  <c r="D11" i="9"/>
  <c r="Z25" i="8"/>
  <c r="Y11" i="19" s="1"/>
  <c r="Y25" i="8"/>
  <c r="X11" i="19" s="1"/>
  <c r="X25" i="8"/>
  <c r="W11" i="19" s="1"/>
  <c r="W25" i="8"/>
  <c r="V11" i="19" s="1"/>
  <c r="V25" i="8"/>
  <c r="U11" i="19" s="1"/>
  <c r="U25" i="8"/>
  <c r="T11" i="19" s="1"/>
  <c r="T25" i="8"/>
  <c r="S11" i="19" s="1"/>
  <c r="S25" i="8"/>
  <c r="R11" i="19" s="1"/>
  <c r="R25" i="8"/>
  <c r="Q11" i="19" s="1"/>
  <c r="Q25" i="8"/>
  <c r="P11" i="19" s="1"/>
  <c r="P25" i="8"/>
  <c r="O25" i="8"/>
  <c r="N11" i="19" s="1"/>
  <c r="N25" i="8"/>
  <c r="M11" i="19" s="1"/>
  <c r="M25" i="8"/>
  <c r="L11" i="19" s="1"/>
  <c r="L25" i="8"/>
  <c r="K11" i="19" s="1"/>
  <c r="K25" i="8"/>
  <c r="J11" i="19" s="1"/>
  <c r="J25" i="8"/>
  <c r="I11" i="19" s="1"/>
  <c r="I25" i="8"/>
  <c r="H11" i="19" s="1"/>
  <c r="H25" i="8"/>
  <c r="G11" i="19" s="1"/>
  <c r="G25" i="8"/>
  <c r="F11" i="19" s="1"/>
  <c r="F25" i="8"/>
  <c r="E11" i="19" s="1"/>
  <c r="E25" i="8"/>
  <c r="D11" i="19" s="1"/>
  <c r="D25" i="8"/>
  <c r="C11" i="19" s="1"/>
  <c r="C25" i="8"/>
  <c r="B11" i="19" s="1"/>
  <c r="O16" i="8"/>
  <c r="E16" i="8"/>
  <c r="D16" i="8"/>
  <c r="C16" i="8"/>
  <c r="E12" i="8"/>
  <c r="F12" i="8" s="1"/>
  <c r="D12" i="8"/>
  <c r="C12" i="8"/>
  <c r="A12" i="8"/>
  <c r="F11" i="8"/>
  <c r="D11" i="8"/>
  <c r="E11" i="8" s="1"/>
  <c r="C11" i="8"/>
  <c r="A11" i="8"/>
  <c r="D10" i="8"/>
  <c r="E10" i="8" s="1"/>
  <c r="F10" i="8" s="1"/>
  <c r="C10" i="8"/>
  <c r="A10" i="8"/>
  <c r="D9" i="8"/>
  <c r="E9" i="8" s="1"/>
  <c r="F9" i="8" s="1"/>
  <c r="C9" i="8"/>
  <c r="C13" i="8" s="1"/>
  <c r="E11" i="18" s="1"/>
  <c r="I22" i="20" s="1"/>
  <c r="A9" i="8"/>
  <c r="E8" i="8"/>
  <c r="F8" i="8" s="1"/>
  <c r="D8" i="8"/>
  <c r="C8" i="8"/>
  <c r="A8" i="8"/>
  <c r="E7" i="8"/>
  <c r="E13" i="8" s="1"/>
  <c r="G11" i="18" s="1"/>
  <c r="K22" i="20" s="1"/>
  <c r="D7" i="8"/>
  <c r="C7" i="8"/>
  <c r="A7" i="8"/>
  <c r="E6" i="8"/>
  <c r="F6" i="8" s="1"/>
  <c r="D6" i="8"/>
  <c r="C6" i="8"/>
  <c r="A6" i="8"/>
  <c r="F5" i="8"/>
  <c r="E5" i="8"/>
  <c r="D5" i="8"/>
  <c r="C5" i="8"/>
  <c r="A5" i="8"/>
  <c r="B34" i="7"/>
  <c r="B33" i="7"/>
  <c r="B28" i="7"/>
  <c r="B27" i="7"/>
  <c r="B12" i="7"/>
  <c r="B11" i="7"/>
  <c r="B10" i="7"/>
  <c r="B9" i="7"/>
  <c r="M31" i="6"/>
  <c r="L10" i="19" s="1"/>
  <c r="L31" i="6"/>
  <c r="K10" i="19" s="1"/>
  <c r="K31" i="6"/>
  <c r="J10" i="19" s="1"/>
  <c r="J31" i="6"/>
  <c r="I10" i="19" s="1"/>
  <c r="I31" i="6"/>
  <c r="H10" i="19" s="1"/>
  <c r="C20" i="6"/>
  <c r="C30" i="6" s="1"/>
  <c r="E11" i="6"/>
  <c r="D11" i="6"/>
  <c r="C11" i="6"/>
  <c r="L112" i="5"/>
  <c r="AK15" i="5" s="1"/>
  <c r="I112" i="5"/>
  <c r="G112" i="5"/>
  <c r="H112" i="5" s="1"/>
  <c r="J112" i="5" s="1"/>
  <c r="K112" i="5" s="1"/>
  <c r="I111" i="5"/>
  <c r="G111" i="5"/>
  <c r="H111" i="5" s="1"/>
  <c r="J111" i="5" s="1"/>
  <c r="K111" i="5" s="1"/>
  <c r="L111" i="5" s="1"/>
  <c r="AK14" i="5" s="1"/>
  <c r="I110" i="5"/>
  <c r="H110" i="5"/>
  <c r="J110" i="5" s="1"/>
  <c r="K110" i="5" s="1"/>
  <c r="L110" i="5" s="1"/>
  <c r="AK13" i="5" s="1"/>
  <c r="G110" i="5"/>
  <c r="K109" i="5"/>
  <c r="I108" i="5"/>
  <c r="G108" i="5"/>
  <c r="H108" i="5" s="1"/>
  <c r="J108" i="5" s="1"/>
  <c r="K108" i="5" s="1"/>
  <c r="L108" i="5" s="1"/>
  <c r="AK11" i="5" s="1"/>
  <c r="AL11" i="5" s="1"/>
  <c r="J107" i="5"/>
  <c r="K107" i="5" s="1"/>
  <c r="L107" i="5" s="1"/>
  <c r="AK10" i="5" s="1"/>
  <c r="I107" i="5"/>
  <c r="G107" i="5"/>
  <c r="H107" i="5" s="1"/>
  <c r="I106" i="5"/>
  <c r="H106" i="5"/>
  <c r="J106" i="5" s="1"/>
  <c r="K106" i="5" s="1"/>
  <c r="L106" i="5" s="1"/>
  <c r="AK9" i="5" s="1"/>
  <c r="AL9" i="5" s="1"/>
  <c r="G106" i="5"/>
  <c r="J105" i="5"/>
  <c r="K105" i="5" s="1"/>
  <c r="L105" i="5" s="1"/>
  <c r="AK8" i="5" s="1"/>
  <c r="I105" i="5"/>
  <c r="G105" i="5"/>
  <c r="H105" i="5" s="1"/>
  <c r="I104" i="5"/>
  <c r="G104" i="5"/>
  <c r="H104" i="5" s="1"/>
  <c r="J104" i="5" s="1"/>
  <c r="K104" i="5" s="1"/>
  <c r="L104" i="5" s="1"/>
  <c r="AK7" i="5" s="1"/>
  <c r="J103" i="5"/>
  <c r="K103" i="5" s="1"/>
  <c r="L103" i="5" s="1"/>
  <c r="AK6" i="5" s="1"/>
  <c r="AL6" i="5" s="1"/>
  <c r="I103" i="5"/>
  <c r="G103" i="5"/>
  <c r="H103" i="5" s="1"/>
  <c r="I102" i="5"/>
  <c r="H102" i="5"/>
  <c r="J102" i="5" s="1"/>
  <c r="K102" i="5" s="1"/>
  <c r="L102" i="5" s="1"/>
  <c r="AK5" i="5" s="1"/>
  <c r="AL5" i="5" s="1"/>
  <c r="G102" i="5"/>
  <c r="J101" i="5"/>
  <c r="K101" i="5" s="1"/>
  <c r="L101" i="5" s="1"/>
  <c r="I101" i="5"/>
  <c r="G101" i="5"/>
  <c r="H101" i="5" s="1"/>
  <c r="I95" i="5"/>
  <c r="H95" i="5"/>
  <c r="J95" i="5" s="1"/>
  <c r="K95" i="5" s="1"/>
  <c r="L95" i="5" s="1"/>
  <c r="AJ15" i="5" s="1"/>
  <c r="G95" i="5"/>
  <c r="K94" i="5"/>
  <c r="L94" i="5" s="1"/>
  <c r="AJ14" i="5" s="1"/>
  <c r="AL14" i="5" s="1"/>
  <c r="I94" i="5"/>
  <c r="H94" i="5"/>
  <c r="J94" i="5" s="1"/>
  <c r="G94" i="5"/>
  <c r="I93" i="5"/>
  <c r="G93" i="5"/>
  <c r="H93" i="5" s="1"/>
  <c r="J93" i="5" s="1"/>
  <c r="K93" i="5" s="1"/>
  <c r="L93" i="5" s="1"/>
  <c r="AJ13" i="5" s="1"/>
  <c r="K92" i="5"/>
  <c r="L92" i="5" s="1"/>
  <c r="AJ12" i="5" s="1"/>
  <c r="J92" i="5"/>
  <c r="J91" i="5"/>
  <c r="K91" i="5" s="1"/>
  <c r="L91" i="5" s="1"/>
  <c r="AJ11" i="5" s="1"/>
  <c r="I91" i="5"/>
  <c r="G91" i="5"/>
  <c r="H91" i="5" s="1"/>
  <c r="I90" i="5"/>
  <c r="H90" i="5"/>
  <c r="J90" i="5" s="1"/>
  <c r="K90" i="5" s="1"/>
  <c r="L90" i="5" s="1"/>
  <c r="AJ10" i="5" s="1"/>
  <c r="G90" i="5"/>
  <c r="I89" i="5"/>
  <c r="G89" i="5"/>
  <c r="H89" i="5" s="1"/>
  <c r="J89" i="5" s="1"/>
  <c r="K89" i="5" s="1"/>
  <c r="L89" i="5" s="1"/>
  <c r="AJ9" i="5" s="1"/>
  <c r="I88" i="5"/>
  <c r="H88" i="5"/>
  <c r="J88" i="5" s="1"/>
  <c r="K88" i="5" s="1"/>
  <c r="L88" i="5" s="1"/>
  <c r="G88" i="5"/>
  <c r="J87" i="5"/>
  <c r="K87" i="5" s="1"/>
  <c r="L87" i="5" s="1"/>
  <c r="I87" i="5"/>
  <c r="G87" i="5"/>
  <c r="H87" i="5" s="1"/>
  <c r="I86" i="5"/>
  <c r="H86" i="5"/>
  <c r="J86" i="5" s="1"/>
  <c r="K86" i="5" s="1"/>
  <c r="L86" i="5" s="1"/>
  <c r="AJ6" i="5" s="1"/>
  <c r="G86" i="5"/>
  <c r="I85" i="5"/>
  <c r="G85" i="5"/>
  <c r="H85" i="5" s="1"/>
  <c r="J85" i="5" s="1"/>
  <c r="K85" i="5" s="1"/>
  <c r="L85" i="5" s="1"/>
  <c r="AJ5" i="5" s="1"/>
  <c r="I84" i="5"/>
  <c r="H84" i="5"/>
  <c r="J84" i="5" s="1"/>
  <c r="K84" i="5" s="1"/>
  <c r="L84" i="5" s="1"/>
  <c r="G84" i="5"/>
  <c r="L82" i="5"/>
  <c r="G71" i="5"/>
  <c r="D485" i="21" s="1"/>
  <c r="F71" i="5"/>
  <c r="C485" i="21" s="1"/>
  <c r="G70" i="5"/>
  <c r="D484" i="21" s="1"/>
  <c r="G69" i="5"/>
  <c r="D483" i="21" s="1"/>
  <c r="G68" i="5"/>
  <c r="D482" i="21" s="1"/>
  <c r="G66" i="5"/>
  <c r="D480" i="21" s="1"/>
  <c r="G65" i="5"/>
  <c r="D479" i="21" s="1"/>
  <c r="F62" i="5"/>
  <c r="C476" i="21" s="1"/>
  <c r="G61" i="5"/>
  <c r="D475" i="21" s="1"/>
  <c r="F61" i="5"/>
  <c r="C475" i="21" s="1"/>
  <c r="K57" i="5"/>
  <c r="H57" i="5"/>
  <c r="D449" i="21" s="1"/>
  <c r="K56" i="5"/>
  <c r="H56" i="5"/>
  <c r="D448" i="21" s="1"/>
  <c r="K55" i="5"/>
  <c r="H55" i="5"/>
  <c r="D447" i="21" s="1"/>
  <c r="K54" i="5"/>
  <c r="H54" i="5"/>
  <c r="D446" i="21" s="1"/>
  <c r="K53" i="5"/>
  <c r="H53" i="5"/>
  <c r="D445" i="21" s="1"/>
  <c r="K49" i="5"/>
  <c r="F431" i="21" s="1"/>
  <c r="K48" i="5"/>
  <c r="F430" i="21" s="1"/>
  <c r="H48" i="5"/>
  <c r="D430" i="21" s="1"/>
  <c r="K47" i="5"/>
  <c r="F429" i="21" s="1"/>
  <c r="H47" i="5"/>
  <c r="D429" i="21" s="1"/>
  <c r="K46" i="5"/>
  <c r="F428" i="21" s="1"/>
  <c r="H46" i="5"/>
  <c r="D428" i="21" s="1"/>
  <c r="K45" i="5"/>
  <c r="F427" i="21" s="1"/>
  <c r="P383" i="21" s="1"/>
  <c r="H45" i="5"/>
  <c r="D427" i="21" s="1"/>
  <c r="K44" i="5"/>
  <c r="F426" i="21" s="1"/>
  <c r="H44" i="5"/>
  <c r="D426" i="21" s="1"/>
  <c r="K43" i="5"/>
  <c r="F425" i="21" s="1"/>
  <c r="H43" i="5"/>
  <c r="D425" i="21" s="1"/>
  <c r="K39" i="5"/>
  <c r="F408" i="21" s="1"/>
  <c r="M38" i="5"/>
  <c r="L38" i="5"/>
  <c r="G407" i="21" s="1"/>
  <c r="K38" i="5"/>
  <c r="F407" i="21" s="1"/>
  <c r="H38" i="5"/>
  <c r="D407" i="21" s="1"/>
  <c r="L37" i="5"/>
  <c r="K37" i="5"/>
  <c r="F406" i="21" s="1"/>
  <c r="H37" i="5"/>
  <c r="D406" i="21" s="1"/>
  <c r="L36" i="5"/>
  <c r="G405" i="21" s="1"/>
  <c r="K36" i="5"/>
  <c r="F405" i="21" s="1"/>
  <c r="H36" i="5"/>
  <c r="D405" i="21" s="1"/>
  <c r="M35" i="5"/>
  <c r="C417" i="21" s="1"/>
  <c r="L35" i="5"/>
  <c r="G404" i="21" s="1"/>
  <c r="K35" i="5"/>
  <c r="F404" i="21" s="1"/>
  <c r="H35" i="5"/>
  <c r="D404" i="21" s="1"/>
  <c r="L34" i="5"/>
  <c r="G403" i="21" s="1"/>
  <c r="K34" i="5"/>
  <c r="F403" i="21" s="1"/>
  <c r="H34" i="5"/>
  <c r="D403" i="21" s="1"/>
  <c r="O33" i="5"/>
  <c r="N33" i="5"/>
  <c r="E415" i="21" s="1"/>
  <c r="M33" i="5"/>
  <c r="C415" i="21" s="1"/>
  <c r="L33" i="5"/>
  <c r="G402" i="21" s="1"/>
  <c r="K33" i="5"/>
  <c r="F402" i="21" s="1"/>
  <c r="H33" i="5"/>
  <c r="D402" i="21" s="1"/>
  <c r="O32" i="5"/>
  <c r="M32" i="5"/>
  <c r="C414" i="21" s="1"/>
  <c r="L32" i="5"/>
  <c r="G401" i="21" s="1"/>
  <c r="K32" i="5"/>
  <c r="F401" i="21" s="1"/>
  <c r="H32" i="5"/>
  <c r="D401" i="21" s="1"/>
  <c r="L31" i="5"/>
  <c r="G400" i="21" s="1"/>
  <c r="K31" i="5"/>
  <c r="F400" i="21" s="1"/>
  <c r="H31" i="5"/>
  <c r="D400" i="21" s="1"/>
  <c r="M30" i="5"/>
  <c r="L30" i="5"/>
  <c r="K30" i="5"/>
  <c r="F399" i="21" s="1"/>
  <c r="H30" i="5"/>
  <c r="D399" i="21" s="1"/>
  <c r="L25" i="5"/>
  <c r="M25" i="5" s="1"/>
  <c r="K25" i="5"/>
  <c r="H25" i="5"/>
  <c r="K24" i="5"/>
  <c r="F382" i="21" s="1"/>
  <c r="P382" i="21" s="1"/>
  <c r="H24" i="5"/>
  <c r="D382" i="21" s="1"/>
  <c r="M23" i="5"/>
  <c r="L23" i="5"/>
  <c r="G381" i="21" s="1"/>
  <c r="K23" i="5"/>
  <c r="F381" i="21" s="1"/>
  <c r="P381" i="21" s="1"/>
  <c r="H23" i="5"/>
  <c r="D381" i="21" s="1"/>
  <c r="L22" i="5"/>
  <c r="G380" i="21" s="1"/>
  <c r="K22" i="5"/>
  <c r="F380" i="21" s="1"/>
  <c r="P380" i="21" s="1"/>
  <c r="H22" i="5"/>
  <c r="D380" i="21" s="1"/>
  <c r="K21" i="5"/>
  <c r="F379" i="21" s="1"/>
  <c r="P379" i="21" s="1"/>
  <c r="H21" i="5"/>
  <c r="D379" i="21" s="1"/>
  <c r="L20" i="5"/>
  <c r="K20" i="5"/>
  <c r="F378" i="21" s="1"/>
  <c r="P378" i="21" s="1"/>
  <c r="H20" i="5"/>
  <c r="D378" i="21" s="1"/>
  <c r="K19" i="5"/>
  <c r="H19" i="5"/>
  <c r="D377" i="21" s="1"/>
  <c r="K18" i="5"/>
  <c r="F376" i="21" s="1"/>
  <c r="P376" i="21" s="1"/>
  <c r="H18" i="5"/>
  <c r="D376" i="21" s="1"/>
  <c r="L17" i="5"/>
  <c r="G375" i="21" s="1"/>
  <c r="K17" i="5"/>
  <c r="AH15" i="5"/>
  <c r="AH14" i="5"/>
  <c r="AH13" i="5"/>
  <c r="AK12" i="5"/>
  <c r="AH12" i="5"/>
  <c r="AH11" i="5"/>
  <c r="AH10" i="5"/>
  <c r="AH9" i="5"/>
  <c r="AJ8" i="5"/>
  <c r="AH8" i="5"/>
  <c r="I8" i="5"/>
  <c r="H8" i="5"/>
  <c r="C367" i="21" s="1"/>
  <c r="G8" i="5"/>
  <c r="AL7" i="5"/>
  <c r="AJ7" i="5"/>
  <c r="AH7" i="5"/>
  <c r="AH6" i="5"/>
  <c r="AH5" i="5"/>
  <c r="G5" i="5"/>
  <c r="C363" i="21" s="1"/>
  <c r="AH4" i="5"/>
  <c r="N106" i="4"/>
  <c r="J106" i="4"/>
  <c r="K525" i="21" s="1"/>
  <c r="H106" i="4"/>
  <c r="I525" i="21" s="1"/>
  <c r="G106" i="4"/>
  <c r="H525" i="21" s="1"/>
  <c r="A106" i="4"/>
  <c r="B525" i="21" s="1"/>
  <c r="N105" i="4"/>
  <c r="H105" i="4"/>
  <c r="G105" i="4"/>
  <c r="H524" i="21" s="1"/>
  <c r="A105" i="4"/>
  <c r="B524" i="21" s="1"/>
  <c r="N104" i="4"/>
  <c r="J104" i="4"/>
  <c r="K523" i="21" s="1"/>
  <c r="H104" i="4"/>
  <c r="I523" i="21" s="1"/>
  <c r="G104" i="4"/>
  <c r="H523" i="21" s="1"/>
  <c r="A104" i="4"/>
  <c r="B523" i="21" s="1"/>
  <c r="N103" i="4"/>
  <c r="J103" i="4"/>
  <c r="K522" i="21" s="1"/>
  <c r="H103" i="4"/>
  <c r="I522" i="21" s="1"/>
  <c r="G103" i="4"/>
  <c r="H522" i="21" s="1"/>
  <c r="A103" i="4"/>
  <c r="B522" i="21" s="1"/>
  <c r="H102" i="4"/>
  <c r="G102" i="4"/>
  <c r="H521" i="21" s="1"/>
  <c r="A102" i="4"/>
  <c r="B521" i="21" s="1"/>
  <c r="N101" i="4"/>
  <c r="J101" i="4"/>
  <c r="K520" i="21" s="1"/>
  <c r="H101" i="4"/>
  <c r="I520" i="21" s="1"/>
  <c r="G101" i="4"/>
  <c r="H520" i="21" s="1"/>
  <c r="A101" i="4"/>
  <c r="B520" i="21" s="1"/>
  <c r="N100" i="4"/>
  <c r="J100" i="4"/>
  <c r="K519" i="21" s="1"/>
  <c r="H100" i="4"/>
  <c r="I519" i="21" s="1"/>
  <c r="G100" i="4"/>
  <c r="H519" i="21" s="1"/>
  <c r="A100" i="4"/>
  <c r="B519" i="21" s="1"/>
  <c r="N99" i="4"/>
  <c r="J99" i="4"/>
  <c r="K518" i="21" s="1"/>
  <c r="H99" i="4"/>
  <c r="I518" i="21" s="1"/>
  <c r="G99" i="4"/>
  <c r="H518" i="21" s="1"/>
  <c r="A99" i="4"/>
  <c r="B518" i="21" s="1"/>
  <c r="N98" i="4"/>
  <c r="J98" i="4"/>
  <c r="K517" i="21" s="1"/>
  <c r="H98" i="4"/>
  <c r="I517" i="21" s="1"/>
  <c r="G98" i="4"/>
  <c r="H517" i="21" s="1"/>
  <c r="A98" i="4"/>
  <c r="B517" i="21" s="1"/>
  <c r="N97" i="4"/>
  <c r="I97" i="4"/>
  <c r="H97" i="4"/>
  <c r="G97" i="4"/>
  <c r="H516" i="21" s="1"/>
  <c r="A97" i="4"/>
  <c r="B516" i="21" s="1"/>
  <c r="N96" i="4"/>
  <c r="J96" i="4"/>
  <c r="K515" i="21" s="1"/>
  <c r="H96" i="4"/>
  <c r="I515" i="21" s="1"/>
  <c r="G96" i="4"/>
  <c r="H515" i="21" s="1"/>
  <c r="A96" i="4"/>
  <c r="B515" i="21" s="1"/>
  <c r="H95" i="4"/>
  <c r="G95" i="4"/>
  <c r="H514" i="21" s="1"/>
  <c r="A95" i="4"/>
  <c r="B514" i="21" s="1"/>
  <c r="H94" i="4"/>
  <c r="G94" i="4"/>
  <c r="H513" i="21" s="1"/>
  <c r="A94" i="4"/>
  <c r="B513" i="21" s="1"/>
  <c r="N93" i="4"/>
  <c r="H93" i="4"/>
  <c r="I512" i="21" s="1"/>
  <c r="G93" i="4"/>
  <c r="A93" i="4"/>
  <c r="B512" i="21" s="1"/>
  <c r="P92" i="4"/>
  <c r="O92" i="4"/>
  <c r="M86" i="4"/>
  <c r="F294" i="21" s="1"/>
  <c r="L86" i="4"/>
  <c r="E294" i="21" s="1"/>
  <c r="H86" i="4"/>
  <c r="I276" i="21" s="1"/>
  <c r="G86" i="4"/>
  <c r="H276" i="21" s="1"/>
  <c r="D86" i="4"/>
  <c r="E276" i="21" s="1"/>
  <c r="A86" i="4"/>
  <c r="M85" i="4"/>
  <c r="F293" i="21" s="1"/>
  <c r="L85" i="4"/>
  <c r="E293" i="21" s="1"/>
  <c r="H85" i="4"/>
  <c r="G85" i="4"/>
  <c r="H275" i="21" s="1"/>
  <c r="F85" i="4"/>
  <c r="G275" i="21" s="1"/>
  <c r="D85" i="4"/>
  <c r="E275" i="21" s="1"/>
  <c r="A85" i="4"/>
  <c r="M84" i="4"/>
  <c r="F292" i="21" s="1"/>
  <c r="L84" i="4"/>
  <c r="E292" i="21" s="1"/>
  <c r="H84" i="4"/>
  <c r="G84" i="4"/>
  <c r="H274" i="21" s="1"/>
  <c r="F84" i="4"/>
  <c r="G274" i="21" s="1"/>
  <c r="E84" i="4"/>
  <c r="F274" i="21" s="1"/>
  <c r="D84" i="4"/>
  <c r="E274" i="21" s="1"/>
  <c r="A84" i="4"/>
  <c r="M83" i="4"/>
  <c r="F291" i="21" s="1"/>
  <c r="L83" i="4"/>
  <c r="E291" i="21" s="1"/>
  <c r="G83" i="4"/>
  <c r="H273" i="21" s="1"/>
  <c r="D83" i="4"/>
  <c r="E273" i="21" s="1"/>
  <c r="A83" i="4"/>
  <c r="M82" i="4"/>
  <c r="F290" i="21" s="1"/>
  <c r="L82" i="4"/>
  <c r="E290" i="21" s="1"/>
  <c r="H82" i="4"/>
  <c r="I272" i="21" s="1"/>
  <c r="G82" i="4"/>
  <c r="H272" i="21" s="1"/>
  <c r="E82" i="4"/>
  <c r="F272" i="21" s="1"/>
  <c r="D82" i="4"/>
  <c r="A82" i="4"/>
  <c r="M81" i="4"/>
  <c r="F289" i="21" s="1"/>
  <c r="L81" i="4"/>
  <c r="E289" i="21" s="1"/>
  <c r="G81" i="4"/>
  <c r="H271" i="21" s="1"/>
  <c r="D81" i="4"/>
  <c r="E271" i="21" s="1"/>
  <c r="A81" i="4"/>
  <c r="M80" i="4"/>
  <c r="F288" i="21" s="1"/>
  <c r="L80" i="4"/>
  <c r="E288" i="21" s="1"/>
  <c r="G80" i="4"/>
  <c r="F80" i="4"/>
  <c r="G270" i="21" s="1"/>
  <c r="E80" i="4"/>
  <c r="F270" i="21" s="1"/>
  <c r="D80" i="4"/>
  <c r="E270" i="21" s="1"/>
  <c r="A80" i="4"/>
  <c r="M79" i="4"/>
  <c r="F287" i="21" s="1"/>
  <c r="L79" i="4"/>
  <c r="E287" i="21" s="1"/>
  <c r="G79" i="4"/>
  <c r="H269" i="21" s="1"/>
  <c r="F79" i="4"/>
  <c r="G269" i="21" s="1"/>
  <c r="D79" i="4"/>
  <c r="E269" i="21" s="1"/>
  <c r="A79" i="4"/>
  <c r="M78" i="4"/>
  <c r="F286" i="21" s="1"/>
  <c r="L78" i="4"/>
  <c r="E286" i="21" s="1"/>
  <c r="H78" i="4"/>
  <c r="I268" i="21" s="1"/>
  <c r="G78" i="4"/>
  <c r="H268" i="21" s="1"/>
  <c r="F78" i="4"/>
  <c r="G268" i="21" s="1"/>
  <c r="E78" i="4"/>
  <c r="F268" i="21" s="1"/>
  <c r="D78" i="4"/>
  <c r="E268" i="21" s="1"/>
  <c r="A78" i="4"/>
  <c r="N77" i="4"/>
  <c r="M77" i="4"/>
  <c r="F285" i="21" s="1"/>
  <c r="L77" i="4"/>
  <c r="E285" i="21" s="1"/>
  <c r="H77" i="4"/>
  <c r="I267" i="21" s="1"/>
  <c r="G77" i="4"/>
  <c r="H267" i="21" s="1"/>
  <c r="D77" i="4"/>
  <c r="E267" i="21" s="1"/>
  <c r="A77" i="4"/>
  <c r="M76" i="4"/>
  <c r="F284" i="21" s="1"/>
  <c r="L76" i="4"/>
  <c r="E284" i="21" s="1"/>
  <c r="H76" i="4"/>
  <c r="G76" i="4"/>
  <c r="H266" i="21" s="1"/>
  <c r="F76" i="4"/>
  <c r="G266" i="21" s="1"/>
  <c r="E76" i="4"/>
  <c r="F266" i="21" s="1"/>
  <c r="D76" i="4"/>
  <c r="E266" i="21" s="1"/>
  <c r="A76" i="4"/>
  <c r="M75" i="4"/>
  <c r="F283" i="21" s="1"/>
  <c r="L75" i="4"/>
  <c r="E283" i="21" s="1"/>
  <c r="G75" i="4"/>
  <c r="H265" i="21" s="1"/>
  <c r="D75" i="4"/>
  <c r="E265" i="21" s="1"/>
  <c r="A75" i="4"/>
  <c r="M74" i="4"/>
  <c r="F282" i="21" s="1"/>
  <c r="L74" i="4"/>
  <c r="E282" i="21" s="1"/>
  <c r="H74" i="4"/>
  <c r="I264" i="21" s="1"/>
  <c r="G74" i="4"/>
  <c r="H264" i="21" s="1"/>
  <c r="E74" i="4"/>
  <c r="F264" i="21" s="1"/>
  <c r="D74" i="4"/>
  <c r="A74" i="4"/>
  <c r="M73" i="4"/>
  <c r="F281" i="21" s="1"/>
  <c r="L73" i="4"/>
  <c r="E281" i="21" s="1"/>
  <c r="G73" i="4"/>
  <c r="H263" i="21" s="1"/>
  <c r="D73" i="4"/>
  <c r="E263" i="21" s="1"/>
  <c r="A73" i="4"/>
  <c r="I72" i="4"/>
  <c r="A71" i="4"/>
  <c r="M68" i="4"/>
  <c r="F222" i="21" s="1"/>
  <c r="L68" i="4"/>
  <c r="E222" i="21" s="1"/>
  <c r="G68" i="4"/>
  <c r="D68" i="4"/>
  <c r="E204" i="21" s="1"/>
  <c r="A68" i="4"/>
  <c r="N67" i="4"/>
  <c r="Q67" i="4" s="1"/>
  <c r="M67" i="4"/>
  <c r="F221" i="21" s="1"/>
  <c r="L67" i="4"/>
  <c r="E221" i="21" s="1"/>
  <c r="H67" i="4"/>
  <c r="I203" i="21" s="1"/>
  <c r="G67" i="4"/>
  <c r="H203" i="21" s="1"/>
  <c r="D67" i="4"/>
  <c r="E203" i="21" s="1"/>
  <c r="A67" i="4"/>
  <c r="M66" i="4"/>
  <c r="F220" i="21" s="1"/>
  <c r="L66" i="4"/>
  <c r="E220" i="21" s="1"/>
  <c r="G66" i="4"/>
  <c r="F66" i="4"/>
  <c r="G202" i="21" s="1"/>
  <c r="D66" i="4"/>
  <c r="E202" i="21" s="1"/>
  <c r="A66" i="4"/>
  <c r="N65" i="4"/>
  <c r="M65" i="4"/>
  <c r="F219" i="21" s="1"/>
  <c r="L65" i="4"/>
  <c r="E219" i="21" s="1"/>
  <c r="H65" i="4"/>
  <c r="I201" i="21" s="1"/>
  <c r="G65" i="4"/>
  <c r="H201" i="21" s="1"/>
  <c r="D65" i="4"/>
  <c r="E201" i="21" s="1"/>
  <c r="A65" i="4"/>
  <c r="M64" i="4"/>
  <c r="F218" i="21" s="1"/>
  <c r="L64" i="4"/>
  <c r="E218" i="21" s="1"/>
  <c r="G64" i="4"/>
  <c r="D64" i="4"/>
  <c r="A64" i="4"/>
  <c r="N63" i="4"/>
  <c r="O63" i="4" s="1"/>
  <c r="H217" i="21" s="1"/>
  <c r="M63" i="4"/>
  <c r="F217" i="21" s="1"/>
  <c r="L63" i="4"/>
  <c r="E217" i="21" s="1"/>
  <c r="H63" i="4"/>
  <c r="I199" i="21" s="1"/>
  <c r="G63" i="4"/>
  <c r="H199" i="21" s="1"/>
  <c r="D63" i="4"/>
  <c r="E199" i="21" s="1"/>
  <c r="A63" i="4"/>
  <c r="M62" i="4"/>
  <c r="F216" i="21" s="1"/>
  <c r="L62" i="4"/>
  <c r="E216" i="21" s="1"/>
  <c r="G62" i="4"/>
  <c r="D62" i="4"/>
  <c r="E198" i="21" s="1"/>
  <c r="A62" i="4"/>
  <c r="N61" i="4"/>
  <c r="M61" i="4"/>
  <c r="F215" i="21" s="1"/>
  <c r="L61" i="4"/>
  <c r="E215" i="21" s="1"/>
  <c r="H61" i="4"/>
  <c r="I197" i="21" s="1"/>
  <c r="G61" i="4"/>
  <c r="H197" i="21" s="1"/>
  <c r="F61" i="4"/>
  <c r="G197" i="21" s="1"/>
  <c r="D61" i="4"/>
  <c r="E197" i="21" s="1"/>
  <c r="A61" i="4"/>
  <c r="M60" i="4"/>
  <c r="F214" i="21" s="1"/>
  <c r="L60" i="4"/>
  <c r="E214" i="21" s="1"/>
  <c r="G60" i="4"/>
  <c r="D60" i="4"/>
  <c r="E196" i="21" s="1"/>
  <c r="A60" i="4"/>
  <c r="N59" i="4"/>
  <c r="M59" i="4"/>
  <c r="F213" i="21" s="1"/>
  <c r="L59" i="4"/>
  <c r="E213" i="21" s="1"/>
  <c r="H59" i="4"/>
  <c r="I195" i="21" s="1"/>
  <c r="G59" i="4"/>
  <c r="H195" i="21" s="1"/>
  <c r="D59" i="4"/>
  <c r="E195" i="21" s="1"/>
  <c r="A59" i="4"/>
  <c r="M58" i="4"/>
  <c r="F212" i="21" s="1"/>
  <c r="L58" i="4"/>
  <c r="E212" i="21" s="1"/>
  <c r="G58" i="4"/>
  <c r="F58" i="4"/>
  <c r="G194" i="21" s="1"/>
  <c r="D58" i="4"/>
  <c r="E194" i="21" s="1"/>
  <c r="A58" i="4"/>
  <c r="M57" i="4"/>
  <c r="F211" i="21" s="1"/>
  <c r="L57" i="4"/>
  <c r="E211" i="21" s="1"/>
  <c r="G57" i="4"/>
  <c r="H193" i="21" s="1"/>
  <c r="E57" i="4"/>
  <c r="F193" i="21" s="1"/>
  <c r="D57" i="4"/>
  <c r="A57" i="4"/>
  <c r="M56" i="4"/>
  <c r="F210" i="21" s="1"/>
  <c r="L56" i="4"/>
  <c r="E210" i="21" s="1"/>
  <c r="G56" i="4"/>
  <c r="H192" i="21" s="1"/>
  <c r="D56" i="4"/>
  <c r="E192" i="21" s="1"/>
  <c r="A56" i="4"/>
  <c r="M55" i="4"/>
  <c r="F209" i="21" s="1"/>
  <c r="L55" i="4"/>
  <c r="E209" i="21" s="1"/>
  <c r="G55" i="4"/>
  <c r="H191" i="21" s="1"/>
  <c r="F55" i="4"/>
  <c r="D55" i="4"/>
  <c r="E191" i="21" s="1"/>
  <c r="A55" i="4"/>
  <c r="I54" i="4"/>
  <c r="A53" i="4"/>
  <c r="N48" i="4"/>
  <c r="F146" i="21" s="1"/>
  <c r="M48" i="4"/>
  <c r="E146" i="21" s="1"/>
  <c r="H48" i="4"/>
  <c r="I128" i="21" s="1"/>
  <c r="G48" i="4"/>
  <c r="H128" i="21" s="1"/>
  <c r="F48" i="4"/>
  <c r="G128" i="21" s="1"/>
  <c r="D48" i="4"/>
  <c r="E128" i="21" s="1"/>
  <c r="A48" i="4"/>
  <c r="N47" i="4"/>
  <c r="F145" i="21" s="1"/>
  <c r="M47" i="4"/>
  <c r="E145" i="21" s="1"/>
  <c r="H47" i="4"/>
  <c r="I127" i="21" s="1"/>
  <c r="G47" i="4"/>
  <c r="H127" i="21" s="1"/>
  <c r="F47" i="4"/>
  <c r="G127" i="21" s="1"/>
  <c r="D47" i="4"/>
  <c r="E127" i="21" s="1"/>
  <c r="A47" i="4"/>
  <c r="N46" i="4"/>
  <c r="F144" i="21" s="1"/>
  <c r="M46" i="4"/>
  <c r="E144" i="21" s="1"/>
  <c r="G46" i="4"/>
  <c r="D46" i="4"/>
  <c r="E126" i="21" s="1"/>
  <c r="A46" i="4"/>
  <c r="N45" i="4"/>
  <c r="F143" i="21" s="1"/>
  <c r="M45" i="4"/>
  <c r="E143" i="21" s="1"/>
  <c r="G45" i="4"/>
  <c r="H125" i="21" s="1"/>
  <c r="D45" i="4"/>
  <c r="A45" i="4"/>
  <c r="N44" i="4"/>
  <c r="F142" i="21" s="1"/>
  <c r="M44" i="4"/>
  <c r="E142" i="21" s="1"/>
  <c r="G44" i="4"/>
  <c r="H124" i="21" s="1"/>
  <c r="D44" i="4"/>
  <c r="E124" i="21" s="1"/>
  <c r="A44" i="4"/>
  <c r="N43" i="4"/>
  <c r="F141" i="21" s="1"/>
  <c r="M43" i="4"/>
  <c r="E141" i="21" s="1"/>
  <c r="G43" i="4"/>
  <c r="H123" i="21" s="1"/>
  <c r="F43" i="4"/>
  <c r="G123" i="21" s="1"/>
  <c r="D43" i="4"/>
  <c r="E123" i="21" s="1"/>
  <c r="A43" i="4"/>
  <c r="N42" i="4"/>
  <c r="F140" i="21" s="1"/>
  <c r="M42" i="4"/>
  <c r="E140" i="21" s="1"/>
  <c r="G42" i="4"/>
  <c r="H122" i="21" s="1"/>
  <c r="D42" i="4"/>
  <c r="E122" i="21" s="1"/>
  <c r="A42" i="4"/>
  <c r="N41" i="4"/>
  <c r="F139" i="21" s="1"/>
  <c r="M41" i="4"/>
  <c r="E139" i="21" s="1"/>
  <c r="H41" i="4"/>
  <c r="G41" i="4"/>
  <c r="H121" i="21" s="1"/>
  <c r="F41" i="4"/>
  <c r="G121" i="21" s="1"/>
  <c r="D41" i="4"/>
  <c r="E121" i="21" s="1"/>
  <c r="A41" i="4"/>
  <c r="N40" i="4"/>
  <c r="F138" i="21" s="1"/>
  <c r="M40" i="4"/>
  <c r="E138" i="21" s="1"/>
  <c r="H40" i="4"/>
  <c r="I120" i="21" s="1"/>
  <c r="G40" i="4"/>
  <c r="H120" i="21" s="1"/>
  <c r="F40" i="4"/>
  <c r="G120" i="21" s="1"/>
  <c r="D40" i="4"/>
  <c r="E120" i="21" s="1"/>
  <c r="A40" i="4"/>
  <c r="N39" i="4"/>
  <c r="F137" i="21" s="1"/>
  <c r="M39" i="4"/>
  <c r="E137" i="21" s="1"/>
  <c r="H39" i="4"/>
  <c r="I119" i="21" s="1"/>
  <c r="G39" i="4"/>
  <c r="H119" i="21" s="1"/>
  <c r="F39" i="4"/>
  <c r="G119" i="21" s="1"/>
  <c r="D39" i="4"/>
  <c r="E119" i="21" s="1"/>
  <c r="A39" i="4"/>
  <c r="N38" i="4"/>
  <c r="F136" i="21" s="1"/>
  <c r="M38" i="4"/>
  <c r="E136" i="21" s="1"/>
  <c r="G38" i="4"/>
  <c r="D38" i="4"/>
  <c r="E118" i="21" s="1"/>
  <c r="A38" i="4"/>
  <c r="N37" i="4"/>
  <c r="F135" i="21" s="1"/>
  <c r="M37" i="4"/>
  <c r="E135" i="21" s="1"/>
  <c r="G37" i="4"/>
  <c r="H117" i="21" s="1"/>
  <c r="D37" i="4"/>
  <c r="A37" i="4"/>
  <c r="N36" i="4"/>
  <c r="F134" i="21" s="1"/>
  <c r="M36" i="4"/>
  <c r="E134" i="21" s="1"/>
  <c r="G36" i="4"/>
  <c r="H116" i="21" s="1"/>
  <c r="D36" i="4"/>
  <c r="E116" i="21" s="1"/>
  <c r="A36" i="4"/>
  <c r="N35" i="4"/>
  <c r="F133" i="21" s="1"/>
  <c r="M35" i="4"/>
  <c r="E133" i="21" s="1"/>
  <c r="G35" i="4"/>
  <c r="H115" i="21" s="1"/>
  <c r="F35" i="4"/>
  <c r="D35" i="4"/>
  <c r="E115" i="21" s="1"/>
  <c r="A35" i="4"/>
  <c r="J34" i="4"/>
  <c r="I34" i="4"/>
  <c r="A33" i="4"/>
  <c r="N30" i="4"/>
  <c r="F74" i="21" s="1"/>
  <c r="M30" i="4"/>
  <c r="E74" i="21" s="1"/>
  <c r="G30" i="4"/>
  <c r="F30" i="4"/>
  <c r="G56" i="21" s="1"/>
  <c r="D30" i="4"/>
  <c r="E56" i="21" s="1"/>
  <c r="A30" i="4"/>
  <c r="N29" i="4"/>
  <c r="F73" i="21" s="1"/>
  <c r="M29" i="4"/>
  <c r="E73" i="21" s="1"/>
  <c r="G29" i="4"/>
  <c r="H55" i="21" s="1"/>
  <c r="D29" i="4"/>
  <c r="A29" i="4"/>
  <c r="N28" i="4"/>
  <c r="F72" i="21" s="1"/>
  <c r="M28" i="4"/>
  <c r="E72" i="21" s="1"/>
  <c r="J28" i="4"/>
  <c r="H28" i="4"/>
  <c r="G28" i="4"/>
  <c r="H54" i="21" s="1"/>
  <c r="F28" i="4"/>
  <c r="G54" i="21" s="1"/>
  <c r="D28" i="4"/>
  <c r="E54" i="21" s="1"/>
  <c r="A28" i="4"/>
  <c r="N27" i="4"/>
  <c r="F71" i="21" s="1"/>
  <c r="M27" i="4"/>
  <c r="E71" i="21" s="1"/>
  <c r="H27" i="4"/>
  <c r="I53" i="21" s="1"/>
  <c r="G27" i="4"/>
  <c r="H53" i="21" s="1"/>
  <c r="F27" i="4"/>
  <c r="G53" i="21" s="1"/>
  <c r="D27" i="4"/>
  <c r="E53" i="21" s="1"/>
  <c r="A27" i="4"/>
  <c r="N26" i="4"/>
  <c r="F70" i="21" s="1"/>
  <c r="M26" i="4"/>
  <c r="E70" i="21" s="1"/>
  <c r="H26" i="4"/>
  <c r="I52" i="21" s="1"/>
  <c r="G26" i="4"/>
  <c r="H52" i="21" s="1"/>
  <c r="F26" i="4"/>
  <c r="G52" i="21" s="1"/>
  <c r="D26" i="4"/>
  <c r="E52" i="21" s="1"/>
  <c r="A26" i="4"/>
  <c r="N25" i="4"/>
  <c r="F69" i="21" s="1"/>
  <c r="M25" i="4"/>
  <c r="E69" i="21" s="1"/>
  <c r="H25" i="4"/>
  <c r="G25" i="4"/>
  <c r="H51" i="21" s="1"/>
  <c r="D25" i="4"/>
  <c r="E51" i="21" s="1"/>
  <c r="A25" i="4"/>
  <c r="N24" i="4"/>
  <c r="F68" i="21" s="1"/>
  <c r="M24" i="4"/>
  <c r="E68" i="21" s="1"/>
  <c r="G24" i="4"/>
  <c r="H50" i="21" s="1"/>
  <c r="D24" i="4"/>
  <c r="A24" i="4"/>
  <c r="N23" i="4"/>
  <c r="F67" i="21" s="1"/>
  <c r="M23" i="4"/>
  <c r="E67" i="21" s="1"/>
  <c r="G23" i="4"/>
  <c r="H49" i="21" s="1"/>
  <c r="D23" i="4"/>
  <c r="E49" i="21" s="1"/>
  <c r="A23" i="4"/>
  <c r="N22" i="4"/>
  <c r="F66" i="21" s="1"/>
  <c r="M22" i="4"/>
  <c r="E66" i="21" s="1"/>
  <c r="G22" i="4"/>
  <c r="F22" i="4"/>
  <c r="G48" i="21" s="1"/>
  <c r="D22" i="4"/>
  <c r="E48" i="21" s="1"/>
  <c r="A22" i="4"/>
  <c r="N21" i="4"/>
  <c r="F65" i="21" s="1"/>
  <c r="M21" i="4"/>
  <c r="E65" i="21" s="1"/>
  <c r="G21" i="4"/>
  <c r="H47" i="21" s="1"/>
  <c r="D21" i="4"/>
  <c r="A21" i="4"/>
  <c r="N20" i="4"/>
  <c r="F64" i="21" s="1"/>
  <c r="M20" i="4"/>
  <c r="E64" i="21" s="1"/>
  <c r="G20" i="4"/>
  <c r="H46" i="21" s="1"/>
  <c r="F20" i="4"/>
  <c r="G46" i="21" s="1"/>
  <c r="D20" i="4"/>
  <c r="E46" i="21" s="1"/>
  <c r="A20" i="4"/>
  <c r="N19" i="4"/>
  <c r="F63" i="21" s="1"/>
  <c r="M19" i="4"/>
  <c r="E63" i="21" s="1"/>
  <c r="G19" i="4"/>
  <c r="H45" i="21" s="1"/>
  <c r="F19" i="4"/>
  <c r="G45" i="21" s="1"/>
  <c r="D19" i="4"/>
  <c r="E45" i="21" s="1"/>
  <c r="A19" i="4"/>
  <c r="N18" i="4"/>
  <c r="F62" i="21" s="1"/>
  <c r="M18" i="4"/>
  <c r="E62" i="21" s="1"/>
  <c r="G18" i="4"/>
  <c r="H44" i="21" s="1"/>
  <c r="F18" i="4"/>
  <c r="G44" i="21" s="1"/>
  <c r="D18" i="4"/>
  <c r="E44" i="21" s="1"/>
  <c r="A18" i="4"/>
  <c r="M17" i="4"/>
  <c r="E61" i="21" s="1"/>
  <c r="G17" i="4"/>
  <c r="H43" i="21" s="1"/>
  <c r="D17" i="4"/>
  <c r="E43" i="21" s="1"/>
  <c r="A17" i="4"/>
  <c r="J16" i="4"/>
  <c r="I16" i="4"/>
  <c r="A15" i="4"/>
  <c r="A12" i="4"/>
  <c r="G11" i="4"/>
  <c r="C528" i="21" s="1"/>
  <c r="D11" i="4"/>
  <c r="C11" i="4"/>
  <c r="B11" i="4"/>
  <c r="B10" i="4"/>
  <c r="F10" i="4" s="1"/>
  <c r="L6" i="4"/>
  <c r="E5" i="4"/>
  <c r="E4" i="4"/>
  <c r="G96" i="3"/>
  <c r="C324" i="21" s="1"/>
  <c r="J95" i="3"/>
  <c r="I95" i="3"/>
  <c r="E323" i="21" s="1"/>
  <c r="J94" i="3"/>
  <c r="F322" i="21" s="1"/>
  <c r="I94" i="3"/>
  <c r="E322" i="21" s="1"/>
  <c r="L93" i="3"/>
  <c r="H321" i="21" s="1"/>
  <c r="J93" i="3"/>
  <c r="I93" i="3"/>
  <c r="E321" i="21" s="1"/>
  <c r="I92" i="3"/>
  <c r="E320" i="21" s="1"/>
  <c r="I91" i="3"/>
  <c r="I90" i="3"/>
  <c r="E318" i="21" s="1"/>
  <c r="I89" i="3"/>
  <c r="E317" i="21" s="1"/>
  <c r="J88" i="3"/>
  <c r="I88" i="3"/>
  <c r="E316" i="21" s="1"/>
  <c r="J87" i="3"/>
  <c r="I87" i="3"/>
  <c r="E315" i="21" s="1"/>
  <c r="J86" i="3"/>
  <c r="F314" i="21" s="1"/>
  <c r="I86" i="3"/>
  <c r="E314" i="21" s="1"/>
  <c r="L85" i="3"/>
  <c r="H313" i="21" s="1"/>
  <c r="J85" i="3"/>
  <c r="F313" i="21" s="1"/>
  <c r="I85" i="3"/>
  <c r="E313" i="21" s="1"/>
  <c r="I84" i="3"/>
  <c r="E312" i="21" s="1"/>
  <c r="I83" i="3"/>
  <c r="I82" i="3"/>
  <c r="E310" i="21" s="1"/>
  <c r="I79" i="3"/>
  <c r="E241" i="21" s="1"/>
  <c r="G79" i="3"/>
  <c r="C241" i="21" s="1"/>
  <c r="L78" i="3"/>
  <c r="H240" i="21" s="1"/>
  <c r="J78" i="3"/>
  <c r="F240" i="21" s="1"/>
  <c r="H78" i="3"/>
  <c r="D240" i="21" s="1"/>
  <c r="N77" i="3"/>
  <c r="L77" i="3"/>
  <c r="J77" i="3"/>
  <c r="F239" i="21" s="1"/>
  <c r="H77" i="3"/>
  <c r="D239" i="21" s="1"/>
  <c r="N76" i="3"/>
  <c r="J238" i="21" s="1"/>
  <c r="L76" i="3"/>
  <c r="H238" i="21" s="1"/>
  <c r="J76" i="3"/>
  <c r="F238" i="21" s="1"/>
  <c r="H76" i="3"/>
  <c r="D238" i="21" s="1"/>
  <c r="D76" i="3"/>
  <c r="C76" i="3"/>
  <c r="L75" i="3"/>
  <c r="H237" i="21" s="1"/>
  <c r="J75" i="3"/>
  <c r="F237" i="21" s="1"/>
  <c r="H75" i="3"/>
  <c r="D237" i="21" s="1"/>
  <c r="D75" i="3"/>
  <c r="L74" i="3"/>
  <c r="H236" i="21" s="1"/>
  <c r="J74" i="3"/>
  <c r="F236" i="21" s="1"/>
  <c r="H74" i="3"/>
  <c r="D236" i="21" s="1"/>
  <c r="D74" i="3"/>
  <c r="N73" i="3"/>
  <c r="J235" i="21" s="1"/>
  <c r="L73" i="3"/>
  <c r="H235" i="21" s="1"/>
  <c r="J73" i="3"/>
  <c r="F235" i="21" s="1"/>
  <c r="H73" i="3"/>
  <c r="D235" i="21" s="1"/>
  <c r="D73" i="3"/>
  <c r="L72" i="3"/>
  <c r="H234" i="21" s="1"/>
  <c r="J72" i="3"/>
  <c r="F234" i="21" s="1"/>
  <c r="H72" i="3"/>
  <c r="D234" i="21" s="1"/>
  <c r="N71" i="3"/>
  <c r="L71" i="3"/>
  <c r="J71" i="3"/>
  <c r="F233" i="21" s="1"/>
  <c r="H71" i="3"/>
  <c r="D233" i="21" s="1"/>
  <c r="D71" i="3"/>
  <c r="L70" i="3"/>
  <c r="J70" i="3"/>
  <c r="F232" i="21" s="1"/>
  <c r="H70" i="3"/>
  <c r="D232" i="21" s="1"/>
  <c r="D70" i="3"/>
  <c r="N69" i="3"/>
  <c r="J231" i="21" s="1"/>
  <c r="L69" i="3"/>
  <c r="H231" i="21" s="1"/>
  <c r="J69" i="3"/>
  <c r="F231" i="21" s="1"/>
  <c r="H69" i="3"/>
  <c r="D231" i="21" s="1"/>
  <c r="D69" i="3"/>
  <c r="L68" i="3"/>
  <c r="H230" i="21" s="1"/>
  <c r="J68" i="3"/>
  <c r="F230" i="21" s="1"/>
  <c r="H68" i="3"/>
  <c r="D230" i="21" s="1"/>
  <c r="D68" i="3"/>
  <c r="L67" i="3"/>
  <c r="H229" i="21" s="1"/>
  <c r="J67" i="3"/>
  <c r="F229" i="21" s="1"/>
  <c r="H67" i="3"/>
  <c r="D229" i="21" s="1"/>
  <c r="D67" i="3"/>
  <c r="L66" i="3"/>
  <c r="H228" i="21" s="1"/>
  <c r="J66" i="3"/>
  <c r="F228" i="21" s="1"/>
  <c r="H66" i="3"/>
  <c r="D228" i="21" s="1"/>
  <c r="D66" i="3"/>
  <c r="P65" i="3"/>
  <c r="I73" i="4" s="1"/>
  <c r="N65" i="3"/>
  <c r="L65" i="3"/>
  <c r="H227" i="21" s="1"/>
  <c r="J65" i="3"/>
  <c r="F227" i="21" s="1"/>
  <c r="H65" i="3"/>
  <c r="D227" i="21" s="1"/>
  <c r="D65" i="3"/>
  <c r="P64" i="3"/>
  <c r="L226" i="21" s="1"/>
  <c r="N64" i="3"/>
  <c r="J226" i="21" s="1"/>
  <c r="M64" i="3"/>
  <c r="I226" i="21" s="1"/>
  <c r="J64" i="3"/>
  <c r="F226" i="21" s="1"/>
  <c r="C64" i="3"/>
  <c r="C62" i="3"/>
  <c r="G61" i="3"/>
  <c r="C169" i="21" s="1"/>
  <c r="C61" i="3"/>
  <c r="P60" i="3"/>
  <c r="N60" i="3"/>
  <c r="J168" i="21" s="1"/>
  <c r="L60" i="3"/>
  <c r="H168" i="21" s="1"/>
  <c r="J60" i="3"/>
  <c r="F168" i="21" s="1"/>
  <c r="H60" i="3"/>
  <c r="D168" i="21" s="1"/>
  <c r="N59" i="3"/>
  <c r="J167" i="21" s="1"/>
  <c r="L59" i="3"/>
  <c r="H167" i="21" s="1"/>
  <c r="J59" i="3"/>
  <c r="F167" i="21" s="1"/>
  <c r="H59" i="3"/>
  <c r="D167" i="21" s="1"/>
  <c r="N58" i="3"/>
  <c r="J166" i="21" s="1"/>
  <c r="L58" i="3"/>
  <c r="H166" i="21" s="1"/>
  <c r="J58" i="3"/>
  <c r="F166" i="21" s="1"/>
  <c r="H58" i="3"/>
  <c r="D166" i="21" s="1"/>
  <c r="D58" i="3"/>
  <c r="C58" i="3"/>
  <c r="L57" i="3"/>
  <c r="H165" i="21" s="1"/>
  <c r="J57" i="3"/>
  <c r="F165" i="21" s="1"/>
  <c r="H57" i="3"/>
  <c r="D165" i="21" s="1"/>
  <c r="D57" i="3"/>
  <c r="L56" i="3"/>
  <c r="J56" i="3"/>
  <c r="F164" i="21" s="1"/>
  <c r="H56" i="3"/>
  <c r="D164" i="21" s="1"/>
  <c r="D56" i="3"/>
  <c r="N55" i="3"/>
  <c r="J163" i="21" s="1"/>
  <c r="L55" i="3"/>
  <c r="H163" i="21" s="1"/>
  <c r="J55" i="3"/>
  <c r="F163" i="21" s="1"/>
  <c r="H55" i="3"/>
  <c r="D163" i="21" s="1"/>
  <c r="N54" i="3"/>
  <c r="J162" i="21" s="1"/>
  <c r="L54" i="3"/>
  <c r="H162" i="21" s="1"/>
  <c r="J54" i="3"/>
  <c r="F162" i="21" s="1"/>
  <c r="H54" i="3"/>
  <c r="D162" i="21" s="1"/>
  <c r="L53" i="3"/>
  <c r="N53" i="3" s="1"/>
  <c r="J53" i="3"/>
  <c r="F161" i="21" s="1"/>
  <c r="H53" i="3"/>
  <c r="D161" i="21" s="1"/>
  <c r="D53" i="3"/>
  <c r="N52" i="3"/>
  <c r="J160" i="21" s="1"/>
  <c r="L52" i="3"/>
  <c r="H160" i="21" s="1"/>
  <c r="J52" i="3"/>
  <c r="F160" i="21" s="1"/>
  <c r="H52" i="3"/>
  <c r="D160" i="21" s="1"/>
  <c r="D52" i="3"/>
  <c r="L51" i="3"/>
  <c r="H159" i="21" s="1"/>
  <c r="J51" i="3"/>
  <c r="F159" i="21" s="1"/>
  <c r="H51" i="3"/>
  <c r="D159" i="21" s="1"/>
  <c r="D51" i="3"/>
  <c r="N50" i="3"/>
  <c r="J158" i="21" s="1"/>
  <c r="L50" i="3"/>
  <c r="H158" i="21" s="1"/>
  <c r="J50" i="3"/>
  <c r="F158" i="21" s="1"/>
  <c r="H50" i="3"/>
  <c r="D158" i="21" s="1"/>
  <c r="N49" i="3"/>
  <c r="J157" i="21" s="1"/>
  <c r="L49" i="3"/>
  <c r="H157" i="21" s="1"/>
  <c r="J49" i="3"/>
  <c r="F157" i="21" s="1"/>
  <c r="H49" i="3"/>
  <c r="D157" i="21" s="1"/>
  <c r="N48" i="3"/>
  <c r="J156" i="21" s="1"/>
  <c r="L48" i="3"/>
  <c r="H156" i="21" s="1"/>
  <c r="J48" i="3"/>
  <c r="F156" i="21" s="1"/>
  <c r="H48" i="3"/>
  <c r="D156" i="21" s="1"/>
  <c r="L47" i="3"/>
  <c r="H155" i="21" s="1"/>
  <c r="J47" i="3"/>
  <c r="F155" i="21" s="1"/>
  <c r="H47" i="3"/>
  <c r="D155" i="21" s="1"/>
  <c r="P46" i="3"/>
  <c r="L154" i="21" s="1"/>
  <c r="N46" i="3"/>
  <c r="J154" i="21" s="1"/>
  <c r="M46" i="3"/>
  <c r="I154" i="21" s="1"/>
  <c r="J46" i="3"/>
  <c r="F154" i="21" s="1"/>
  <c r="L45" i="3"/>
  <c r="D44" i="3"/>
  <c r="C44" i="3"/>
  <c r="L42" i="3"/>
  <c r="H93" i="21" s="1"/>
  <c r="M41" i="3"/>
  <c r="I92" i="21" s="1"/>
  <c r="K41" i="3"/>
  <c r="G92" i="21" s="1"/>
  <c r="J41" i="3"/>
  <c r="F92" i="21" s="1"/>
  <c r="H41" i="3"/>
  <c r="D92" i="21" s="1"/>
  <c r="M40" i="3"/>
  <c r="I91" i="21" s="1"/>
  <c r="K40" i="3"/>
  <c r="G91" i="21" s="1"/>
  <c r="H40" i="3"/>
  <c r="D91" i="21" s="1"/>
  <c r="M39" i="3"/>
  <c r="I90" i="21" s="1"/>
  <c r="K39" i="3"/>
  <c r="G90" i="21" s="1"/>
  <c r="J39" i="3"/>
  <c r="F90" i="21" s="1"/>
  <c r="H39" i="3"/>
  <c r="D90" i="21" s="1"/>
  <c r="M38" i="3"/>
  <c r="K38" i="3"/>
  <c r="G89" i="21" s="1"/>
  <c r="H38" i="3"/>
  <c r="D89" i="21" s="1"/>
  <c r="K37" i="3"/>
  <c r="H37" i="3"/>
  <c r="D88" i="21" s="1"/>
  <c r="K36" i="3"/>
  <c r="G87" i="21" s="1"/>
  <c r="H36" i="3"/>
  <c r="D87" i="21" s="1"/>
  <c r="K35" i="3"/>
  <c r="G86" i="21" s="1"/>
  <c r="J35" i="3"/>
  <c r="F86" i="21" s="1"/>
  <c r="H35" i="3"/>
  <c r="D86" i="21" s="1"/>
  <c r="K34" i="3"/>
  <c r="J34" i="3"/>
  <c r="F85" i="21" s="1"/>
  <c r="H34" i="3"/>
  <c r="D85" i="21" s="1"/>
  <c r="K33" i="3"/>
  <c r="G84" i="21" s="1"/>
  <c r="H33" i="3"/>
  <c r="D84" i="21" s="1"/>
  <c r="K32" i="3"/>
  <c r="G83" i="21" s="1"/>
  <c r="J32" i="3"/>
  <c r="F83" i="21" s="1"/>
  <c r="K31" i="3"/>
  <c r="G82" i="21" s="1"/>
  <c r="K30" i="3"/>
  <c r="G81" i="21" s="1"/>
  <c r="K29" i="3"/>
  <c r="G80" i="21" s="1"/>
  <c r="D29" i="3"/>
  <c r="K28" i="3"/>
  <c r="G79" i="21" s="1"/>
  <c r="J28" i="3"/>
  <c r="F79" i="21" s="1"/>
  <c r="J27" i="3"/>
  <c r="F78" i="21" s="1"/>
  <c r="D27" i="3"/>
  <c r="L22" i="3"/>
  <c r="H21" i="21" s="1"/>
  <c r="K21" i="3"/>
  <c r="G20" i="21" s="1"/>
  <c r="H21" i="3"/>
  <c r="D20" i="21" s="1"/>
  <c r="O20" i="3"/>
  <c r="K19" i="21" s="1"/>
  <c r="M20" i="3"/>
  <c r="K20" i="3"/>
  <c r="G19" i="21" s="1"/>
  <c r="H20" i="3"/>
  <c r="D19" i="21" s="1"/>
  <c r="K19" i="3"/>
  <c r="H19" i="3"/>
  <c r="D18" i="21" s="1"/>
  <c r="C19" i="3"/>
  <c r="K18" i="3"/>
  <c r="G17" i="21" s="1"/>
  <c r="H18" i="3"/>
  <c r="D17" i="21" s="1"/>
  <c r="K17" i="3"/>
  <c r="G16" i="21" s="1"/>
  <c r="J17" i="3"/>
  <c r="F16" i="21" s="1"/>
  <c r="H17" i="3"/>
  <c r="D16" i="21" s="1"/>
  <c r="K16" i="3"/>
  <c r="G15" i="21" s="1"/>
  <c r="J16" i="3"/>
  <c r="F15" i="21" s="1"/>
  <c r="H16" i="3"/>
  <c r="D15" i="21" s="1"/>
  <c r="D16" i="3"/>
  <c r="C16" i="3"/>
  <c r="K15" i="3"/>
  <c r="J15" i="3"/>
  <c r="F14" i="21" s="1"/>
  <c r="H15" i="3"/>
  <c r="D14" i="21" s="1"/>
  <c r="K14" i="3"/>
  <c r="G13" i="21" s="1"/>
  <c r="J14" i="3"/>
  <c r="F13" i="21" s="1"/>
  <c r="H14" i="3"/>
  <c r="D13" i="21" s="1"/>
  <c r="C14" i="3"/>
  <c r="G22" i="3" s="1"/>
  <c r="K13" i="3"/>
  <c r="G12" i="21" s="1"/>
  <c r="H13" i="3"/>
  <c r="D12" i="21" s="1"/>
  <c r="D13" i="3"/>
  <c r="C13" i="3"/>
  <c r="J33" i="3" s="1"/>
  <c r="F84" i="21" s="1"/>
  <c r="K12" i="3"/>
  <c r="G11" i="21" s="1"/>
  <c r="J12" i="3"/>
  <c r="F11" i="21" s="1"/>
  <c r="D12" i="3"/>
  <c r="K11" i="3"/>
  <c r="D11" i="3"/>
  <c r="K10" i="3"/>
  <c r="G9" i="21" s="1"/>
  <c r="J10" i="3"/>
  <c r="F9" i="21" s="1"/>
  <c r="D10" i="3"/>
  <c r="K9" i="3"/>
  <c r="G8" i="21" s="1"/>
  <c r="J9" i="3"/>
  <c r="F8" i="21" s="1"/>
  <c r="D9" i="3"/>
  <c r="K8" i="3"/>
  <c r="G7" i="21" s="1"/>
  <c r="D8" i="3"/>
  <c r="J7" i="3"/>
  <c r="F6" i="21" s="1"/>
  <c r="D7" i="3"/>
  <c r="F204" i="2"/>
  <c r="F203" i="2"/>
  <c r="F202" i="2"/>
  <c r="F201" i="2"/>
  <c r="F200" i="2"/>
  <c r="F199" i="2"/>
  <c r="F197" i="2"/>
  <c r="F196" i="2"/>
  <c r="F195" i="2"/>
  <c r="F194" i="2"/>
  <c r="F193" i="2"/>
  <c r="F192" i="2"/>
  <c r="F191" i="2"/>
  <c r="F190" i="2"/>
  <c r="F189" i="2"/>
  <c r="F188" i="2"/>
  <c r="F187" i="2"/>
  <c r="F186" i="2"/>
  <c r="F185" i="2"/>
  <c r="F184" i="2"/>
  <c r="F183" i="2"/>
  <c r="F182" i="2"/>
  <c r="F180" i="2"/>
  <c r="F179" i="2"/>
  <c r="F178" i="2"/>
  <c r="F177" i="2"/>
  <c r="F176" i="2"/>
  <c r="F175" i="2"/>
  <c r="F174" i="2"/>
  <c r="F173" i="2"/>
  <c r="F172" i="2"/>
  <c r="F171" i="2"/>
  <c r="F170" i="2"/>
  <c r="F169" i="2"/>
  <c r="F168" i="2"/>
  <c r="F167" i="2"/>
  <c r="F166" i="2"/>
  <c r="F165" i="2"/>
  <c r="F164" i="2"/>
  <c r="F162" i="2"/>
  <c r="F161" i="2"/>
  <c r="F160" i="2"/>
  <c r="F159" i="2"/>
  <c r="F158" i="2"/>
  <c r="F157" i="2"/>
  <c r="F156" i="2"/>
  <c r="F155" i="2"/>
  <c r="F154" i="2"/>
  <c r="F153" i="2"/>
  <c r="F152" i="2"/>
  <c r="F151" i="2"/>
  <c r="F150" i="2"/>
  <c r="F149" i="2"/>
  <c r="F148" i="2"/>
  <c r="F147" i="2"/>
  <c r="F145" i="2"/>
  <c r="F144" i="2"/>
  <c r="F143" i="2"/>
  <c r="F142" i="2"/>
  <c r="F141" i="2"/>
  <c r="F140" i="2"/>
  <c r="F139" i="2"/>
  <c r="F138" i="2"/>
  <c r="F137" i="2"/>
  <c r="F136" i="2"/>
  <c r="F135" i="2"/>
  <c r="F133" i="2"/>
  <c r="F132" i="2"/>
  <c r="F131" i="2"/>
  <c r="F130" i="2"/>
  <c r="F129" i="2"/>
  <c r="F128" i="2"/>
  <c r="F127" i="2"/>
  <c r="F126" i="2"/>
  <c r="F125" i="2"/>
  <c r="F123" i="2"/>
  <c r="F122" i="2"/>
  <c r="F121" i="2"/>
  <c r="F120" i="2"/>
  <c r="F119" i="2"/>
  <c r="F118" i="2"/>
  <c r="F117" i="2"/>
  <c r="F116" i="2"/>
  <c r="F115" i="2"/>
  <c r="F114" i="2"/>
  <c r="F113" i="2"/>
  <c r="F112" i="2"/>
  <c r="F111" i="2"/>
  <c r="F110" i="2"/>
  <c r="F108" i="2"/>
  <c r="F107" i="2"/>
  <c r="F106" i="2"/>
  <c r="F105" i="2"/>
  <c r="F104" i="2"/>
  <c r="F103" i="2"/>
  <c r="F102" i="2"/>
  <c r="F101" i="2"/>
  <c r="F100" i="2"/>
  <c r="F99" i="2"/>
  <c r="F97" i="2"/>
  <c r="F96" i="2"/>
  <c r="F95" i="2"/>
  <c r="F94" i="2"/>
  <c r="F93" i="2"/>
  <c r="F92" i="2"/>
  <c r="F91" i="2"/>
  <c r="F90" i="2"/>
  <c r="F89" i="2"/>
  <c r="E87" i="2"/>
  <c r="I37" i="20" s="1"/>
  <c r="C351" i="21" s="1"/>
  <c r="F85" i="2"/>
  <c r="F84" i="2"/>
  <c r="F83" i="2"/>
  <c r="F82" i="2"/>
  <c r="F81" i="2"/>
  <c r="F80" i="2"/>
  <c r="F79" i="2"/>
  <c r="F78" i="2"/>
  <c r="F77" i="2"/>
  <c r="F76" i="2"/>
  <c r="F75" i="2"/>
  <c r="F74" i="2"/>
  <c r="F73" i="2"/>
  <c r="J36" i="20" s="1"/>
  <c r="D350" i="21" s="1"/>
  <c r="E73" i="2"/>
  <c r="I36" i="20" s="1"/>
  <c r="C350" i="21" s="1"/>
  <c r="F71" i="2"/>
  <c r="F70" i="2"/>
  <c r="F69" i="2"/>
  <c r="F68" i="2"/>
  <c r="F67" i="2"/>
  <c r="F66" i="2"/>
  <c r="F65" i="2"/>
  <c r="F64" i="2"/>
  <c r="F63" i="2"/>
  <c r="F62" i="2"/>
  <c r="F61" i="2"/>
  <c r="F60" i="2"/>
  <c r="F59" i="2"/>
  <c r="F58" i="2"/>
  <c r="F57" i="2"/>
  <c r="F56" i="2"/>
  <c r="F55" i="2"/>
  <c r="F54" i="2"/>
  <c r="E53" i="2"/>
  <c r="F51" i="2"/>
  <c r="F50" i="2"/>
  <c r="F49" i="2"/>
  <c r="F48" i="2"/>
  <c r="F47" i="2"/>
  <c r="F46" i="2"/>
  <c r="F45" i="2"/>
  <c r="F44" i="2"/>
  <c r="F43" i="2"/>
  <c r="F42" i="2"/>
  <c r="F41" i="2"/>
  <c r="E40" i="2"/>
  <c r="I34" i="20" s="1"/>
  <c r="C348" i="21" s="1"/>
  <c r="F38" i="2"/>
  <c r="F37" i="2"/>
  <c r="F36" i="2"/>
  <c r="F35" i="2"/>
  <c r="F34" i="2"/>
  <c r="J33" i="2"/>
  <c r="I33" i="2"/>
  <c r="F33" i="2"/>
  <c r="J32" i="2"/>
  <c r="I32" i="2"/>
  <c r="F32" i="2"/>
  <c r="J31" i="2"/>
  <c r="I31" i="2"/>
  <c r="F31" i="2"/>
  <c r="I30" i="2"/>
  <c r="F30" i="2"/>
  <c r="I29" i="2"/>
  <c r="F29" i="2"/>
  <c r="I28" i="2"/>
  <c r="F28" i="2"/>
  <c r="F27" i="2"/>
  <c r="F26" i="2"/>
  <c r="J33" i="20" s="1"/>
  <c r="D347" i="21" s="1"/>
  <c r="E26" i="2"/>
  <c r="I33" i="20" s="1"/>
  <c r="C347" i="21" s="1"/>
  <c r="F24" i="2"/>
  <c r="F23" i="2"/>
  <c r="F22" i="2"/>
  <c r="F21" i="2"/>
  <c r="F20" i="2"/>
  <c r="F19" i="2"/>
  <c r="J18" i="2"/>
  <c r="F18" i="2"/>
  <c r="J17" i="2"/>
  <c r="F17" i="2"/>
  <c r="J16" i="2"/>
  <c r="F16" i="2"/>
  <c r="W15" i="2"/>
  <c r="V15" i="2"/>
  <c r="T15" i="2"/>
  <c r="O15" i="2"/>
  <c r="L15" i="2"/>
  <c r="J15" i="2"/>
  <c r="U15" i="2" s="1"/>
  <c r="F15" i="2"/>
  <c r="J14" i="2"/>
  <c r="F14" i="2"/>
  <c r="F13" i="2"/>
  <c r="F12" i="2"/>
  <c r="F11" i="2"/>
  <c r="E10" i="2"/>
  <c r="I32" i="20" s="1"/>
  <c r="J9" i="2"/>
  <c r="C30" i="17" s="1"/>
  <c r="G7" i="2"/>
  <c r="G5" i="2"/>
  <c r="G4" i="2"/>
  <c r="J11" i="3" l="1"/>
  <c r="F10" i="21" s="1"/>
  <c r="J13" i="3"/>
  <c r="F12" i="21" s="1"/>
  <c r="J20" i="3"/>
  <c r="F19" i="21" s="1"/>
  <c r="J31" i="3"/>
  <c r="F82" i="21" s="1"/>
  <c r="J37" i="3"/>
  <c r="F88" i="21" s="1"/>
  <c r="J8" i="3"/>
  <c r="F7" i="21" s="1"/>
  <c r="J38" i="3"/>
  <c r="F89" i="21" s="1"/>
  <c r="J40" i="3"/>
  <c r="F91" i="21" s="1"/>
  <c r="J19" i="3"/>
  <c r="F18" i="21" s="1"/>
  <c r="J21" i="3"/>
  <c r="F20" i="21" s="1"/>
  <c r="J29" i="3"/>
  <c r="F80" i="21" s="1"/>
  <c r="J36" i="3"/>
  <c r="F87" i="21" s="1"/>
  <c r="R29" i="3"/>
  <c r="S29" i="3" s="1"/>
  <c r="M31" i="3"/>
  <c r="R30" i="3"/>
  <c r="S30" i="3" s="1"/>
  <c r="M32" i="3"/>
  <c r="I83" i="21" s="1"/>
  <c r="R28" i="3"/>
  <c r="S28" i="3" s="1"/>
  <c r="R31" i="3"/>
  <c r="S31" i="3" s="1"/>
  <c r="M28" i="3"/>
  <c r="I79" i="21" s="1"/>
  <c r="M12" i="3"/>
  <c r="M9" i="3"/>
  <c r="I8" i="21" s="1"/>
  <c r="C21" i="21"/>
  <c r="H11" i="3"/>
  <c r="D10" i="21" s="1"/>
  <c r="H12" i="3"/>
  <c r="D11" i="21" s="1"/>
  <c r="H8" i="3"/>
  <c r="D7" i="21" s="1"/>
  <c r="H9" i="3"/>
  <c r="D8" i="21" s="1"/>
  <c r="H10" i="3"/>
  <c r="D9" i="21" s="1"/>
  <c r="J161" i="21"/>
  <c r="P53" i="3"/>
  <c r="J239" i="21"/>
  <c r="P77" i="3"/>
  <c r="J516" i="21"/>
  <c r="P97" i="4"/>
  <c r="L97" i="4"/>
  <c r="M97" i="4" s="1"/>
  <c r="G10" i="21"/>
  <c r="M11" i="3"/>
  <c r="M16" i="3"/>
  <c r="O41" i="3"/>
  <c r="K92" i="21" s="1"/>
  <c r="E311" i="21"/>
  <c r="J83" i="3"/>
  <c r="O12" i="20"/>
  <c r="C333" i="21" s="1"/>
  <c r="B65" i="21"/>
  <c r="B47" i="21"/>
  <c r="B10" i="20"/>
  <c r="B29" i="21"/>
  <c r="I54" i="21"/>
  <c r="O28" i="4"/>
  <c r="B183" i="21"/>
  <c r="B219" i="21"/>
  <c r="B201" i="21"/>
  <c r="O25" i="5"/>
  <c r="P25" i="5" s="1"/>
  <c r="Q25" i="5" s="1"/>
  <c r="N25" i="5"/>
  <c r="AL8" i="5"/>
  <c r="X14" i="2"/>
  <c r="I35" i="20"/>
  <c r="C349" i="21" s="1"/>
  <c r="E5" i="2"/>
  <c r="F53" i="2"/>
  <c r="J35" i="20" s="1"/>
  <c r="D349" i="21" s="1"/>
  <c r="I82" i="21"/>
  <c r="E38" i="4"/>
  <c r="F118" i="21" s="1"/>
  <c r="O31" i="3"/>
  <c r="K82" i="21" s="1"/>
  <c r="L168" i="21"/>
  <c r="I68" i="4"/>
  <c r="H233" i="21"/>
  <c r="E79" i="4"/>
  <c r="F269" i="21" s="1"/>
  <c r="F321" i="21"/>
  <c r="I104" i="4"/>
  <c r="B62" i="21"/>
  <c r="B26" i="21"/>
  <c r="B44" i="21"/>
  <c r="B7" i="20"/>
  <c r="E47" i="21"/>
  <c r="F21" i="4"/>
  <c r="G47" i="21" s="1"/>
  <c r="H48" i="21"/>
  <c r="H22" i="4"/>
  <c r="G115" i="21"/>
  <c r="H126" i="21"/>
  <c r="H46" i="4"/>
  <c r="H198" i="21"/>
  <c r="H62" i="4"/>
  <c r="I96" i="4"/>
  <c r="AL15" i="5"/>
  <c r="G14" i="21"/>
  <c r="M15" i="3"/>
  <c r="I89" i="21"/>
  <c r="E45" i="4"/>
  <c r="F125" i="21" s="1"/>
  <c r="F316" i="21"/>
  <c r="I99" i="4"/>
  <c r="L88" i="3"/>
  <c r="H316" i="21" s="1"/>
  <c r="E125" i="21"/>
  <c r="F45" i="4"/>
  <c r="G125" i="21" s="1"/>
  <c r="G191" i="21"/>
  <c r="G406" i="21"/>
  <c r="M37" i="5"/>
  <c r="I51" i="21"/>
  <c r="O25" i="4"/>
  <c r="J25" i="4"/>
  <c r="G18" i="21"/>
  <c r="M19" i="3"/>
  <c r="J233" i="21"/>
  <c r="P71" i="3"/>
  <c r="B195" i="21"/>
  <c r="B213" i="21"/>
  <c r="B177" i="21"/>
  <c r="H202" i="21"/>
  <c r="H66" i="4"/>
  <c r="G85" i="21"/>
  <c r="M34" i="3"/>
  <c r="O38" i="3"/>
  <c r="K89" i="21" s="1"/>
  <c r="B34" i="21"/>
  <c r="B70" i="21"/>
  <c r="B52" i="21"/>
  <c r="B15" i="20"/>
  <c r="H196" i="21"/>
  <c r="H60" i="4"/>
  <c r="G185" i="21"/>
  <c r="R67" i="4"/>
  <c r="H185" i="21" s="1"/>
  <c r="E264" i="21"/>
  <c r="F74" i="4"/>
  <c r="G264" i="21" s="1"/>
  <c r="F377" i="21"/>
  <c r="P377" i="21" s="1"/>
  <c r="L19" i="5"/>
  <c r="AJ4" i="5"/>
  <c r="AJ16" i="5" s="1"/>
  <c r="L96" i="5"/>
  <c r="AL13" i="5"/>
  <c r="H161" i="21"/>
  <c r="E61" i="4"/>
  <c r="F197" i="21" s="1"/>
  <c r="H194" i="21"/>
  <c r="H58" i="4"/>
  <c r="G43" i="3"/>
  <c r="G23" i="3"/>
  <c r="C45" i="3"/>
  <c r="C46" i="3" s="1"/>
  <c r="C47" i="3" s="1"/>
  <c r="C48" i="3" s="1"/>
  <c r="C50" i="3" s="1"/>
  <c r="C51" i="3" s="1"/>
  <c r="C66" i="3" s="1"/>
  <c r="C68" i="3" s="1"/>
  <c r="C69" i="3" s="1"/>
  <c r="G42" i="3"/>
  <c r="H164" i="21"/>
  <c r="E64" i="4"/>
  <c r="F200" i="21" s="1"/>
  <c r="B73" i="21"/>
  <c r="B55" i="21"/>
  <c r="B18" i="20"/>
  <c r="B37" i="21"/>
  <c r="I121" i="21"/>
  <c r="O41" i="4"/>
  <c r="J41" i="4"/>
  <c r="Q17" i="2"/>
  <c r="O17" i="2"/>
  <c r="W17" i="2"/>
  <c r="V17" i="2"/>
  <c r="L17" i="2"/>
  <c r="U17" i="2" s="1"/>
  <c r="I11" i="21"/>
  <c r="E21" i="4"/>
  <c r="F47" i="21" s="1"/>
  <c r="H118" i="21"/>
  <c r="H38" i="4"/>
  <c r="E50" i="21"/>
  <c r="F24" i="4"/>
  <c r="G50" i="21" s="1"/>
  <c r="E55" i="21"/>
  <c r="F29" i="4"/>
  <c r="G55" i="21" s="1"/>
  <c r="H56" i="21"/>
  <c r="H30" i="4"/>
  <c r="E117" i="21"/>
  <c r="F37" i="4"/>
  <c r="G117" i="21" s="1"/>
  <c r="H200" i="21"/>
  <c r="H64" i="4"/>
  <c r="B203" i="21"/>
  <c r="B221" i="21"/>
  <c r="B185" i="21"/>
  <c r="I514" i="21"/>
  <c r="N95" i="4"/>
  <c r="J95" i="4"/>
  <c r="K514" i="21" s="1"/>
  <c r="C412" i="21"/>
  <c r="O30" i="5"/>
  <c r="N30" i="5"/>
  <c r="AK4" i="5"/>
  <c r="L113" i="5"/>
  <c r="L227" i="21"/>
  <c r="B140" i="21"/>
  <c r="B31" i="20"/>
  <c r="B122" i="21"/>
  <c r="B104" i="21"/>
  <c r="E272" i="21"/>
  <c r="F82" i="4"/>
  <c r="G272" i="21" s="1"/>
  <c r="K22" i="3"/>
  <c r="G21" i="21" s="1"/>
  <c r="R17" i="2"/>
  <c r="D9" i="7"/>
  <c r="D11" i="7"/>
  <c r="F72" i="5"/>
  <c r="D12" i="7"/>
  <c r="D10" i="7"/>
  <c r="C28" i="3"/>
  <c r="C17" i="3"/>
  <c r="C20" i="3" s="1"/>
  <c r="C22" i="3" s="1"/>
  <c r="O12" i="3"/>
  <c r="K11" i="21" s="1"/>
  <c r="P49" i="3"/>
  <c r="N56" i="3"/>
  <c r="H232" i="21"/>
  <c r="N70" i="3"/>
  <c r="X16" i="2"/>
  <c r="T17" i="2"/>
  <c r="I19" i="21"/>
  <c r="E30" i="4"/>
  <c r="F56" i="21" s="1"/>
  <c r="G88" i="21"/>
  <c r="M37" i="3"/>
  <c r="J227" i="21"/>
  <c r="N79" i="3"/>
  <c r="H239" i="21"/>
  <c r="E85" i="4"/>
  <c r="F275" i="21" s="1"/>
  <c r="E319" i="21"/>
  <c r="J91" i="3"/>
  <c r="E48" i="4"/>
  <c r="F128" i="21" s="1"/>
  <c r="E193" i="21"/>
  <c r="F57" i="4"/>
  <c r="G193" i="21" s="1"/>
  <c r="G219" i="21"/>
  <c r="E183" i="21"/>
  <c r="Q65" i="4"/>
  <c r="O65" i="4"/>
  <c r="H219" i="21" s="1"/>
  <c r="H204" i="21"/>
  <c r="H68" i="4"/>
  <c r="I9" i="5"/>
  <c r="AL12" i="5"/>
  <c r="G378" i="21"/>
  <c r="M20" i="5"/>
  <c r="D414" i="21"/>
  <c r="P32" i="5"/>
  <c r="C420" i="21"/>
  <c r="N38" i="5"/>
  <c r="E420" i="21" s="1"/>
  <c r="O38" i="5"/>
  <c r="AL10" i="5"/>
  <c r="B101" i="21"/>
  <c r="B119" i="21"/>
  <c r="B137" i="21"/>
  <c r="B28" i="20"/>
  <c r="G213" i="21"/>
  <c r="E177" i="21"/>
  <c r="E179" i="21"/>
  <c r="G215" i="21"/>
  <c r="O61" i="4"/>
  <c r="H215" i="21" s="1"/>
  <c r="U14" i="2"/>
  <c r="P15" i="2"/>
  <c r="X15" i="2"/>
  <c r="S16" i="2"/>
  <c r="Q18" i="2"/>
  <c r="J29" i="2"/>
  <c r="J18" i="3"/>
  <c r="F17" i="21" s="1"/>
  <c r="J30" i="3"/>
  <c r="F81" i="21" s="1"/>
  <c r="B67" i="21"/>
  <c r="B31" i="21"/>
  <c r="B12" i="20"/>
  <c r="B49" i="21"/>
  <c r="O26" i="4"/>
  <c r="H35" i="4"/>
  <c r="B134" i="21"/>
  <c r="B116" i="21"/>
  <c r="B98" i="21"/>
  <c r="B25" i="20"/>
  <c r="O39" i="4"/>
  <c r="H43" i="4"/>
  <c r="B106" i="21"/>
  <c r="B124" i="21"/>
  <c r="B142" i="21"/>
  <c r="B33" i="20"/>
  <c r="O47" i="4"/>
  <c r="H55" i="4"/>
  <c r="B210" i="21"/>
  <c r="B192" i="21"/>
  <c r="B174" i="21"/>
  <c r="E59" i="4"/>
  <c r="F195" i="21" s="1"/>
  <c r="O59" i="4"/>
  <c r="H213" i="21" s="1"/>
  <c r="Q61" i="4"/>
  <c r="E63" i="4"/>
  <c r="F199" i="21" s="1"/>
  <c r="E65" i="4"/>
  <c r="F201" i="21" s="1"/>
  <c r="E67" i="4"/>
  <c r="F203" i="21" s="1"/>
  <c r="O67" i="4"/>
  <c r="H221" i="21" s="1"/>
  <c r="B265" i="21"/>
  <c r="B283" i="21"/>
  <c r="B247" i="21"/>
  <c r="B267" i="21"/>
  <c r="B249" i="21"/>
  <c r="B285" i="21"/>
  <c r="H270" i="21"/>
  <c r="H80" i="4"/>
  <c r="B273" i="21"/>
  <c r="B291" i="21"/>
  <c r="B255" i="21"/>
  <c r="F375" i="21"/>
  <c r="P375" i="21" s="1"/>
  <c r="P384" i="21" s="1"/>
  <c r="V388" i="21" s="1"/>
  <c r="K26" i="5"/>
  <c r="F383" i="21" s="1"/>
  <c r="H17" i="5"/>
  <c r="D375" i="21" s="1"/>
  <c r="L18" i="5"/>
  <c r="M36" i="5"/>
  <c r="G6" i="10"/>
  <c r="F8" i="10"/>
  <c r="G23" i="18" s="1"/>
  <c r="B145" i="21"/>
  <c r="B109" i="21"/>
  <c r="B127" i="21"/>
  <c r="B36" i="20"/>
  <c r="B215" i="21"/>
  <c r="B179" i="21"/>
  <c r="B197" i="21"/>
  <c r="G217" i="21"/>
  <c r="E181" i="21"/>
  <c r="B275" i="21"/>
  <c r="B293" i="21"/>
  <c r="B257" i="21"/>
  <c r="H512" i="21"/>
  <c r="F446" i="21"/>
  <c r="L54" i="5"/>
  <c r="K42" i="3"/>
  <c r="L79" i="3"/>
  <c r="H241" i="21" s="1"/>
  <c r="B9" i="20"/>
  <c r="B46" i="21"/>
  <c r="B28" i="21"/>
  <c r="B64" i="21"/>
  <c r="B72" i="21"/>
  <c r="B17" i="20"/>
  <c r="B54" i="21"/>
  <c r="B36" i="21"/>
  <c r="B139" i="21"/>
  <c r="B103" i="21"/>
  <c r="B121" i="21"/>
  <c r="B30" i="20"/>
  <c r="F42" i="4"/>
  <c r="G122" i="21" s="1"/>
  <c r="E47" i="4"/>
  <c r="F127" i="21" s="1"/>
  <c r="F59" i="4"/>
  <c r="G195" i="21" s="1"/>
  <c r="Q59" i="4"/>
  <c r="F63" i="4"/>
  <c r="G199" i="21" s="1"/>
  <c r="Q63" i="4"/>
  <c r="F65" i="4"/>
  <c r="G201" i="21" s="1"/>
  <c r="F67" i="4"/>
  <c r="G203" i="21" s="1"/>
  <c r="I266" i="21"/>
  <c r="N76" i="4"/>
  <c r="G285" i="21"/>
  <c r="E249" i="21"/>
  <c r="B269" i="21"/>
  <c r="B251" i="21"/>
  <c r="B287" i="21"/>
  <c r="I274" i="21"/>
  <c r="N84" i="4"/>
  <c r="F445" i="21"/>
  <c r="K58" i="5"/>
  <c r="F450" i="21" s="1"/>
  <c r="L53" i="5"/>
  <c r="F449" i="21"/>
  <c r="L57" i="5"/>
  <c r="G221" i="21"/>
  <c r="E185" i="21"/>
  <c r="I513" i="21"/>
  <c r="J94" i="4"/>
  <c r="K513" i="21" s="1"/>
  <c r="N94" i="4"/>
  <c r="B35" i="19"/>
  <c r="C31" i="17"/>
  <c r="D30" i="17"/>
  <c r="L14" i="2"/>
  <c r="V14" i="2"/>
  <c r="Q15" i="2"/>
  <c r="C346" i="21"/>
  <c r="I38" i="20"/>
  <c r="C352" i="21" s="1"/>
  <c r="O14" i="2"/>
  <c r="W14" i="2"/>
  <c r="R15" i="2"/>
  <c r="U16" i="2"/>
  <c r="S18" i="2"/>
  <c r="M10" i="3"/>
  <c r="M18" i="3"/>
  <c r="M30" i="3"/>
  <c r="M33" i="3"/>
  <c r="O40" i="3"/>
  <c r="K91" i="21" s="1"/>
  <c r="P48" i="3"/>
  <c r="P52" i="3"/>
  <c r="P55" i="3"/>
  <c r="P59" i="3"/>
  <c r="N68" i="3"/>
  <c r="P69" i="3"/>
  <c r="N75" i="3"/>
  <c r="P76" i="3"/>
  <c r="L86" i="3"/>
  <c r="H314" i="21" s="1"/>
  <c r="J89" i="3"/>
  <c r="L94" i="3"/>
  <c r="H322" i="21" s="1"/>
  <c r="B6" i="20"/>
  <c r="B43" i="21"/>
  <c r="B25" i="21"/>
  <c r="B61" i="21"/>
  <c r="H24" i="4"/>
  <c r="B69" i="21"/>
  <c r="B14" i="20"/>
  <c r="B51" i="21"/>
  <c r="B33" i="21"/>
  <c r="J27" i="4"/>
  <c r="H37" i="4"/>
  <c r="B100" i="21"/>
  <c r="B118" i="21"/>
  <c r="B136" i="21"/>
  <c r="B27" i="20"/>
  <c r="J40" i="4"/>
  <c r="H45" i="4"/>
  <c r="B108" i="21"/>
  <c r="B126" i="21"/>
  <c r="B144" i="21"/>
  <c r="B35" i="20"/>
  <c r="J48" i="4"/>
  <c r="E56" i="4"/>
  <c r="F192" i="21" s="1"/>
  <c r="H57" i="4"/>
  <c r="B176" i="21"/>
  <c r="B212" i="21"/>
  <c r="B194" i="21"/>
  <c r="B214" i="21"/>
  <c r="B196" i="21"/>
  <c r="B178" i="21"/>
  <c r="B216" i="21"/>
  <c r="B198" i="21"/>
  <c r="B180" i="21"/>
  <c r="B202" i="21"/>
  <c r="B184" i="21"/>
  <c r="B220" i="21"/>
  <c r="B222" i="21"/>
  <c r="B204" i="21"/>
  <c r="B186" i="21"/>
  <c r="E73" i="4"/>
  <c r="E75" i="4"/>
  <c r="F265" i="21" s="1"/>
  <c r="E77" i="4"/>
  <c r="F267" i="21" s="1"/>
  <c r="O77" i="4"/>
  <c r="H285" i="21" s="1"/>
  <c r="E81" i="4"/>
  <c r="F271" i="21" s="1"/>
  <c r="E83" i="4"/>
  <c r="F273" i="21" s="1"/>
  <c r="B276" i="21"/>
  <c r="B294" i="21"/>
  <c r="B258" i="21"/>
  <c r="J93" i="4"/>
  <c r="I524" i="21"/>
  <c r="J105" i="4"/>
  <c r="K524" i="21" s="1"/>
  <c r="M17" i="5"/>
  <c r="L24" i="5"/>
  <c r="M34" i="5"/>
  <c r="N35" i="5"/>
  <c r="E417" i="21" s="1"/>
  <c r="F11" i="6"/>
  <c r="D30" i="6"/>
  <c r="E30" i="6" s="1"/>
  <c r="F30" i="6" s="1"/>
  <c r="G30" i="6" s="1"/>
  <c r="H30" i="6" s="1"/>
  <c r="I30" i="6" s="1"/>
  <c r="J30" i="6" s="1"/>
  <c r="K30" i="6" s="1"/>
  <c r="L30" i="6" s="1"/>
  <c r="M30" i="6" s="1"/>
  <c r="N30" i="6" s="1"/>
  <c r="C32" i="6"/>
  <c r="D32" i="6" s="1"/>
  <c r="E32" i="6" s="1"/>
  <c r="F32" i="6" s="1"/>
  <c r="G32" i="6" s="1"/>
  <c r="H32" i="6" s="1"/>
  <c r="I32" i="6" s="1"/>
  <c r="J32" i="6" s="1"/>
  <c r="K32" i="6" s="1"/>
  <c r="L32" i="6" s="1"/>
  <c r="M32" i="6" s="1"/>
  <c r="N32" i="6" s="1"/>
  <c r="F87" i="2"/>
  <c r="J37" i="20" s="1"/>
  <c r="D351" i="21" s="1"/>
  <c r="F10" i="2"/>
  <c r="J32" i="20" s="1"/>
  <c r="D346" i="21" s="1"/>
  <c r="P14" i="2"/>
  <c r="S15" i="2"/>
  <c r="L16" i="2"/>
  <c r="V16" i="2" s="1"/>
  <c r="J30" i="2"/>
  <c r="F40" i="2"/>
  <c r="J34" i="20" s="1"/>
  <c r="D348" i="21" s="1"/>
  <c r="M14" i="3"/>
  <c r="M21" i="3"/>
  <c r="M36" i="3"/>
  <c r="N47" i="3"/>
  <c r="N51" i="3"/>
  <c r="N67" i="3"/>
  <c r="N74" i="3"/>
  <c r="J84" i="3"/>
  <c r="J92" i="3"/>
  <c r="B66" i="21"/>
  <c r="B30" i="21"/>
  <c r="B48" i="21"/>
  <c r="B11" i="20"/>
  <c r="F23" i="4"/>
  <c r="G49" i="21" s="1"/>
  <c r="H29" i="4"/>
  <c r="B74" i="21"/>
  <c r="B38" i="21"/>
  <c r="B56" i="21"/>
  <c r="B19" i="20"/>
  <c r="B115" i="21"/>
  <c r="B133" i="21"/>
  <c r="B24" i="20"/>
  <c r="B97" i="21"/>
  <c r="F36" i="4"/>
  <c r="G116" i="21" s="1"/>
  <c r="H42" i="4"/>
  <c r="B141" i="21"/>
  <c r="B123" i="21"/>
  <c r="B105" i="21"/>
  <c r="B32" i="20"/>
  <c r="F44" i="4"/>
  <c r="G124" i="21" s="1"/>
  <c r="B209" i="21"/>
  <c r="B191" i="21"/>
  <c r="B173" i="21"/>
  <c r="F56" i="4"/>
  <c r="G192" i="21" s="1"/>
  <c r="B200" i="21"/>
  <c r="B182" i="21"/>
  <c r="B218" i="21"/>
  <c r="F73" i="4"/>
  <c r="F75" i="4"/>
  <c r="G265" i="21" s="1"/>
  <c r="F77" i="4"/>
  <c r="G267" i="21" s="1"/>
  <c r="Q77" i="4"/>
  <c r="F81" i="4"/>
  <c r="G271" i="21" s="1"/>
  <c r="F83" i="4"/>
  <c r="G273" i="21" s="1"/>
  <c r="N86" i="4"/>
  <c r="I105" i="4"/>
  <c r="O35" i="5"/>
  <c r="F448" i="21"/>
  <c r="L56" i="5"/>
  <c r="U18" i="2"/>
  <c r="F315" i="21"/>
  <c r="I98" i="4"/>
  <c r="F323" i="21"/>
  <c r="I106" i="4"/>
  <c r="B63" i="21"/>
  <c r="B27" i="21"/>
  <c r="B45" i="21"/>
  <c r="B8" i="20"/>
  <c r="B35" i="21"/>
  <c r="B16" i="20"/>
  <c r="B71" i="21"/>
  <c r="B53" i="21"/>
  <c r="B138" i="21"/>
  <c r="B102" i="21"/>
  <c r="B120" i="21"/>
  <c r="B29" i="20"/>
  <c r="E46" i="4"/>
  <c r="F126" i="21" s="1"/>
  <c r="B146" i="21"/>
  <c r="B128" i="21"/>
  <c r="B110" i="21"/>
  <c r="B37" i="20"/>
  <c r="E58" i="4"/>
  <c r="F194" i="21" s="1"/>
  <c r="E60" i="4"/>
  <c r="F196" i="21" s="1"/>
  <c r="E62" i="4"/>
  <c r="F198" i="21" s="1"/>
  <c r="E200" i="21"/>
  <c r="F64" i="4"/>
  <c r="G200" i="21" s="1"/>
  <c r="E66" i="4"/>
  <c r="F202" i="21" s="1"/>
  <c r="E68" i="4"/>
  <c r="F204" i="21" s="1"/>
  <c r="B266" i="21"/>
  <c r="B284" i="21"/>
  <c r="B248" i="21"/>
  <c r="B268" i="21"/>
  <c r="B286" i="21"/>
  <c r="B250" i="21"/>
  <c r="B270" i="21"/>
  <c r="B252" i="21"/>
  <c r="B288" i="21"/>
  <c r="B274" i="21"/>
  <c r="B292" i="21"/>
  <c r="B256" i="21"/>
  <c r="I275" i="21"/>
  <c r="N85" i="4"/>
  <c r="E86" i="4"/>
  <c r="F276" i="21" s="1"/>
  <c r="I521" i="21"/>
  <c r="J102" i="4"/>
  <c r="K521" i="21" s="1"/>
  <c r="N102" i="4"/>
  <c r="G9" i="5"/>
  <c r="C393" i="21"/>
  <c r="T381" i="21"/>
  <c r="O23" i="5"/>
  <c r="L18" i="2"/>
  <c r="J28" i="2"/>
  <c r="M8" i="3"/>
  <c r="M13" i="3"/>
  <c r="M17" i="3"/>
  <c r="G93" i="21"/>
  <c r="M29" i="3"/>
  <c r="M42" i="3" s="1"/>
  <c r="I93" i="21" s="1"/>
  <c r="M35" i="3"/>
  <c r="O39" i="3"/>
  <c r="K90" i="21" s="1"/>
  <c r="P50" i="3"/>
  <c r="P54" i="3"/>
  <c r="N57" i="3"/>
  <c r="P58" i="3"/>
  <c r="N66" i="3"/>
  <c r="N72" i="3"/>
  <c r="P73" i="3"/>
  <c r="N78" i="3"/>
  <c r="J82" i="3"/>
  <c r="L87" i="3"/>
  <c r="H315" i="21" s="1"/>
  <c r="J90" i="3"/>
  <c r="L95" i="3"/>
  <c r="H323" i="21" s="1"/>
  <c r="H23" i="4"/>
  <c r="B50" i="21"/>
  <c r="B68" i="21"/>
  <c r="B32" i="21"/>
  <c r="B13" i="20"/>
  <c r="F25" i="4"/>
  <c r="G51" i="21" s="1"/>
  <c r="J26" i="4"/>
  <c r="O27" i="4"/>
  <c r="H36" i="4"/>
  <c r="B135" i="21"/>
  <c r="B117" i="21"/>
  <c r="B99" i="21"/>
  <c r="B26" i="20"/>
  <c r="F38" i="4"/>
  <c r="G118" i="21" s="1"/>
  <c r="J39" i="4"/>
  <c r="O40" i="4"/>
  <c r="H44" i="4"/>
  <c r="B143" i="21"/>
  <c r="B107" i="21"/>
  <c r="B125" i="21"/>
  <c r="B34" i="20"/>
  <c r="F46" i="4"/>
  <c r="G126" i="21" s="1"/>
  <c r="J47" i="4"/>
  <c r="O48" i="4"/>
  <c r="E55" i="4"/>
  <c r="H56" i="4"/>
  <c r="B175" i="21"/>
  <c r="B211" i="21"/>
  <c r="B193" i="21"/>
  <c r="F60" i="4"/>
  <c r="G196" i="21" s="1"/>
  <c r="F62" i="4"/>
  <c r="G198" i="21" s="1"/>
  <c r="F68" i="4"/>
  <c r="G204" i="21" s="1"/>
  <c r="H73" i="4"/>
  <c r="B282" i="21"/>
  <c r="B264" i="21"/>
  <c r="B246" i="21"/>
  <c r="N74" i="4"/>
  <c r="H75" i="4"/>
  <c r="N78" i="4"/>
  <c r="H79" i="4"/>
  <c r="H81" i="4"/>
  <c r="B272" i="21"/>
  <c r="B290" i="21"/>
  <c r="B254" i="21"/>
  <c r="N82" i="4"/>
  <c r="H83" i="4"/>
  <c r="F86" i="4"/>
  <c r="G276" i="21" s="1"/>
  <c r="I516" i="21"/>
  <c r="J97" i="4"/>
  <c r="K516" i="21" s="1"/>
  <c r="D367" i="21"/>
  <c r="L21" i="5"/>
  <c r="M22" i="5"/>
  <c r="N23" i="5"/>
  <c r="E393" i="21" s="1"/>
  <c r="G399" i="21"/>
  <c r="L39" i="5"/>
  <c r="G408" i="21" s="1"/>
  <c r="M31" i="5"/>
  <c r="N32" i="5"/>
  <c r="E414" i="21" s="1"/>
  <c r="D415" i="21"/>
  <c r="P33" i="5"/>
  <c r="F447" i="21"/>
  <c r="L55" i="5"/>
  <c r="D13" i="8"/>
  <c r="F11" i="18" s="1"/>
  <c r="J22" i="20" s="1"/>
  <c r="C13" i="12"/>
  <c r="E27" i="18" s="1"/>
  <c r="D30" i="12"/>
  <c r="C25" i="19" s="1"/>
  <c r="E27" i="12"/>
  <c r="B217" i="21"/>
  <c r="B199" i="21"/>
  <c r="B181" i="21"/>
  <c r="B281" i="21"/>
  <c r="B263" i="21"/>
  <c r="B245" i="21"/>
  <c r="B289" i="21"/>
  <c r="B271" i="21"/>
  <c r="B253" i="21"/>
  <c r="L43" i="5"/>
  <c r="L44" i="5"/>
  <c r="L45" i="5"/>
  <c r="L46" i="5"/>
  <c r="L47" i="5"/>
  <c r="L48" i="5"/>
  <c r="G8" i="10"/>
  <c r="H23" i="18" s="1"/>
  <c r="C21" i="14"/>
  <c r="E22" i="18" s="1"/>
  <c r="F29" i="19"/>
  <c r="C5" i="17"/>
  <c r="D5" i="17"/>
  <c r="N29" i="19"/>
  <c r="F34" i="19"/>
  <c r="C10" i="17"/>
  <c r="E36" i="18" s="1"/>
  <c r="N34" i="19"/>
  <c r="D10" i="17"/>
  <c r="E5" i="14"/>
  <c r="D21" i="14"/>
  <c r="F22" i="18" s="1"/>
  <c r="F7" i="8"/>
  <c r="F13" i="8" s="1"/>
  <c r="H11" i="18" s="1"/>
  <c r="L22" i="20" s="1"/>
  <c r="D18" i="9"/>
  <c r="C13" i="13"/>
  <c r="D20" i="6"/>
  <c r="E18" i="9"/>
  <c r="P18" i="9"/>
  <c r="D32" i="13"/>
  <c r="F18" i="9"/>
  <c r="E13" i="12"/>
  <c r="G27" i="18" s="1"/>
  <c r="D13" i="12"/>
  <c r="F27" i="18" s="1"/>
  <c r="P8" i="19"/>
  <c r="P19" i="15"/>
  <c r="P15" i="17"/>
  <c r="P17" i="16"/>
  <c r="P27" i="13"/>
  <c r="P16" i="12"/>
  <c r="Q11" i="9"/>
  <c r="P16" i="8"/>
  <c r="P24" i="14"/>
  <c r="E19" i="9"/>
  <c r="P19" i="9"/>
  <c r="F5" i="12"/>
  <c r="F13" i="12" s="1"/>
  <c r="H27" i="18" s="1"/>
  <c r="D34" i="13"/>
  <c r="D16" i="15"/>
  <c r="F25" i="18" s="1"/>
  <c r="F32" i="18"/>
  <c r="F52" i="18" s="1"/>
  <c r="E6" i="17"/>
  <c r="F16" i="15"/>
  <c r="H25" i="18" s="1"/>
  <c r="C14" i="16"/>
  <c r="E26" i="18" s="1"/>
  <c r="G34" i="18"/>
  <c r="F8" i="17"/>
  <c r="H34" i="18" s="1"/>
  <c r="O17" i="16"/>
  <c r="O37" i="13"/>
  <c r="O19" i="15"/>
  <c r="B12" i="19"/>
  <c r="C30" i="13"/>
  <c r="C29" i="13"/>
  <c r="O27" i="13"/>
  <c r="C12" i="19"/>
  <c r="D29" i="13"/>
  <c r="D28" i="13"/>
  <c r="D30" i="13"/>
  <c r="E16" i="15"/>
  <c r="G25" i="18" s="1"/>
  <c r="E14" i="16"/>
  <c r="G26" i="18" s="1"/>
  <c r="F5" i="16"/>
  <c r="F14" i="16" s="1"/>
  <c r="H26" i="18" s="1"/>
  <c r="E15" i="17"/>
  <c r="E24" i="14"/>
  <c r="E8" i="19"/>
  <c r="E27" i="13"/>
  <c r="D14" i="16"/>
  <c r="F26" i="18" s="1"/>
  <c r="D13" i="13"/>
  <c r="D33" i="13"/>
  <c r="G33" i="18"/>
  <c r="F7" i="17"/>
  <c r="H33" i="18" s="1"/>
  <c r="G35" i="18"/>
  <c r="F9" i="17"/>
  <c r="H35" i="18" s="1"/>
  <c r="I470" i="21"/>
  <c r="B470" i="21"/>
  <c r="L470" i="21"/>
  <c r="D470" i="21"/>
  <c r="K470" i="21"/>
  <c r="C470" i="21"/>
  <c r="N470" i="21"/>
  <c r="M470" i="21"/>
  <c r="J470" i="21"/>
  <c r="H470" i="21"/>
  <c r="G470" i="21"/>
  <c r="F470" i="21"/>
  <c r="E470" i="21"/>
  <c r="H463" i="21"/>
  <c r="E464" i="21"/>
  <c r="I466" i="21"/>
  <c r="J463" i="21"/>
  <c r="F464" i="21"/>
  <c r="K465" i="21"/>
  <c r="C465" i="21"/>
  <c r="M465" i="21"/>
  <c r="E465" i="21"/>
  <c r="N465" i="21"/>
  <c r="J466" i="21"/>
  <c r="D465" i="21"/>
  <c r="B466" i="21"/>
  <c r="G463" i="21"/>
  <c r="I463" i="21"/>
  <c r="B463" i="21"/>
  <c r="L463" i="21"/>
  <c r="M466" i="21"/>
  <c r="E466" i="21"/>
  <c r="G466" i="21"/>
  <c r="L466" i="21"/>
  <c r="C463" i="21"/>
  <c r="M463" i="21"/>
  <c r="C466" i="21"/>
  <c r="N466" i="21"/>
  <c r="D463" i="21"/>
  <c r="N463" i="21"/>
  <c r="D466" i="21"/>
  <c r="E463" i="21"/>
  <c r="I464" i="21"/>
  <c r="B464" i="21"/>
  <c r="K464" i="21"/>
  <c r="C464" i="21"/>
  <c r="M464" i="21"/>
  <c r="F466" i="21"/>
  <c r="B469" i="21"/>
  <c r="I469" i="21"/>
  <c r="E471" i="21"/>
  <c r="M471" i="21"/>
  <c r="G472" i="21"/>
  <c r="J469" i="21"/>
  <c r="F471" i="21"/>
  <c r="N471" i="21"/>
  <c r="H472" i="21"/>
  <c r="J472" i="21"/>
  <c r="J471" i="21"/>
  <c r="D472" i="21"/>
  <c r="L472" i="21"/>
  <c r="C471" i="21"/>
  <c r="E472" i="21"/>
  <c r="S42" i="3" l="1"/>
  <c r="O32" i="3"/>
  <c r="K83" i="21" s="1"/>
  <c r="E39" i="4"/>
  <c r="F119" i="21" s="1"/>
  <c r="E35" i="4"/>
  <c r="O28" i="3"/>
  <c r="K79" i="21" s="1"/>
  <c r="C93" i="21"/>
  <c r="H31" i="3"/>
  <c r="D82" i="21" s="1"/>
  <c r="H30" i="3"/>
  <c r="D81" i="21" s="1"/>
  <c r="H28" i="3"/>
  <c r="D79" i="21" s="1"/>
  <c r="H32" i="3"/>
  <c r="D83" i="21" s="1"/>
  <c r="H29" i="3"/>
  <c r="D80" i="21" s="1"/>
  <c r="H21" i="4"/>
  <c r="E18" i="4"/>
  <c r="O9" i="3"/>
  <c r="K8" i="21" s="1"/>
  <c r="C368" i="21"/>
  <c r="D35" i="13"/>
  <c r="C28" i="19" s="1"/>
  <c r="D508" i="21"/>
  <c r="F29" i="18"/>
  <c r="E13" i="13"/>
  <c r="L160" i="21"/>
  <c r="I60" i="4"/>
  <c r="I270" i="21"/>
  <c r="N80" i="4"/>
  <c r="I200" i="21"/>
  <c r="N64" i="4"/>
  <c r="I85" i="21"/>
  <c r="E41" i="4"/>
  <c r="F121" i="21" s="1"/>
  <c r="O34" i="3"/>
  <c r="K85" i="21" s="1"/>
  <c r="G72" i="21"/>
  <c r="E36" i="21"/>
  <c r="D17" i="20"/>
  <c r="R28" i="4"/>
  <c r="P28" i="4"/>
  <c r="H72" i="21" s="1"/>
  <c r="G427" i="21"/>
  <c r="M45" i="5"/>
  <c r="G263" i="21"/>
  <c r="F87" i="4"/>
  <c r="G277" i="21" s="1"/>
  <c r="J236" i="21"/>
  <c r="P74" i="3"/>
  <c r="L231" i="21"/>
  <c r="I77" i="4"/>
  <c r="I81" i="21"/>
  <c r="O30" i="3"/>
  <c r="K81" i="21" s="1"/>
  <c r="E37" i="4"/>
  <c r="F117" i="21" s="1"/>
  <c r="G292" i="21"/>
  <c r="E256" i="21"/>
  <c r="Q84" i="4"/>
  <c r="O84" i="4"/>
  <c r="H292" i="21" s="1"/>
  <c r="G179" i="21"/>
  <c r="R61" i="4"/>
  <c r="H179" i="21" s="1"/>
  <c r="F414" i="21"/>
  <c r="Q32" i="5"/>
  <c r="G414" i="21" s="1"/>
  <c r="F319" i="21"/>
  <c r="I102" i="4"/>
  <c r="L91" i="3"/>
  <c r="H319" i="21" s="1"/>
  <c r="L157" i="21"/>
  <c r="I57" i="4"/>
  <c r="E10" i="7"/>
  <c r="I10" i="7"/>
  <c r="H10" i="7"/>
  <c r="G10" i="7"/>
  <c r="F10" i="7"/>
  <c r="AL4" i="5"/>
  <c r="AL16" i="5" s="1"/>
  <c r="AK16" i="5"/>
  <c r="I56" i="21"/>
  <c r="O30" i="4"/>
  <c r="J30" i="4"/>
  <c r="I194" i="21"/>
  <c r="N58" i="4"/>
  <c r="E33" i="21"/>
  <c r="D14" i="20"/>
  <c r="G69" i="21"/>
  <c r="R25" i="4"/>
  <c r="P25" i="4"/>
  <c r="H69" i="21" s="1"/>
  <c r="J515" i="21"/>
  <c r="L96" i="4"/>
  <c r="M96" i="4" s="1"/>
  <c r="P96" i="4"/>
  <c r="F36" i="18"/>
  <c r="E10" i="17"/>
  <c r="G447" i="21"/>
  <c r="M55" i="5"/>
  <c r="I87" i="21"/>
  <c r="E43" i="4"/>
  <c r="F123" i="21" s="1"/>
  <c r="O36" i="3"/>
  <c r="K87" i="21" s="1"/>
  <c r="Q388" i="21"/>
  <c r="I9" i="7"/>
  <c r="H9" i="7"/>
  <c r="G9" i="7"/>
  <c r="F9" i="7"/>
  <c r="E9" i="7"/>
  <c r="E28" i="13"/>
  <c r="E32" i="13"/>
  <c r="E31" i="13"/>
  <c r="E29" i="13"/>
  <c r="E34" i="13"/>
  <c r="E33" i="13"/>
  <c r="E30" i="13"/>
  <c r="I192" i="21"/>
  <c r="N56" i="4"/>
  <c r="L235" i="21"/>
  <c r="I81" i="4"/>
  <c r="I86" i="21"/>
  <c r="E42" i="4"/>
  <c r="F122" i="21" s="1"/>
  <c r="O35" i="3"/>
  <c r="K86" i="21" s="1"/>
  <c r="D417" i="21"/>
  <c r="P35" i="5"/>
  <c r="F8" i="19"/>
  <c r="F27" i="13"/>
  <c r="F17" i="16"/>
  <c r="F37" i="13"/>
  <c r="F16" i="12"/>
  <c r="F24" i="14"/>
  <c r="G11" i="9"/>
  <c r="F16" i="8"/>
  <c r="F15" i="17"/>
  <c r="F19" i="15"/>
  <c r="F20" i="11"/>
  <c r="G11" i="10"/>
  <c r="J8" i="5"/>
  <c r="F31" i="18"/>
  <c r="E5" i="17"/>
  <c r="G426" i="21"/>
  <c r="M44" i="5"/>
  <c r="C35" i="13"/>
  <c r="B28" i="19" s="1"/>
  <c r="C413" i="21"/>
  <c r="O31" i="5"/>
  <c r="N31" i="5"/>
  <c r="E413" i="21" s="1"/>
  <c r="I271" i="21"/>
  <c r="N81" i="4"/>
  <c r="I263" i="21"/>
  <c r="H87" i="4"/>
  <c r="I277" i="21" s="1"/>
  <c r="N73" i="4"/>
  <c r="F191" i="21"/>
  <c r="F36" i="9"/>
  <c r="G36" i="9"/>
  <c r="E69" i="4"/>
  <c r="F205" i="21" s="1"/>
  <c r="I124" i="21"/>
  <c r="O44" i="4"/>
  <c r="J44" i="4"/>
  <c r="I116" i="21"/>
  <c r="O36" i="4"/>
  <c r="J36" i="4"/>
  <c r="I49" i="21"/>
  <c r="O23" i="4"/>
  <c r="J23" i="4"/>
  <c r="J234" i="21"/>
  <c r="P72" i="3"/>
  <c r="X18" i="2"/>
  <c r="W18" i="2"/>
  <c r="P18" i="2"/>
  <c r="P19" i="2" s="1"/>
  <c r="F54" i="18" s="1"/>
  <c r="O18" i="2"/>
  <c r="J525" i="21"/>
  <c r="P106" i="4"/>
  <c r="L106" i="4"/>
  <c r="M106" i="4" s="1"/>
  <c r="J524" i="21"/>
  <c r="L105" i="4"/>
  <c r="M105" i="4" s="1"/>
  <c r="P105" i="4"/>
  <c r="J229" i="21"/>
  <c r="P67" i="3"/>
  <c r="T18" i="2"/>
  <c r="K512" i="21"/>
  <c r="J107" i="4"/>
  <c r="K526" i="21" s="1"/>
  <c r="I125" i="21"/>
  <c r="J45" i="4"/>
  <c r="O45" i="4"/>
  <c r="J230" i="21"/>
  <c r="P68" i="3"/>
  <c r="I17" i="21"/>
  <c r="O18" i="3"/>
  <c r="K17" i="21" s="1"/>
  <c r="E27" i="4"/>
  <c r="F53" i="21" s="1"/>
  <c r="G446" i="21"/>
  <c r="M54" i="5"/>
  <c r="G183" i="21"/>
  <c r="R65" i="4"/>
  <c r="H183" i="21" s="1"/>
  <c r="S388" i="21"/>
  <c r="G12" i="7"/>
  <c r="E12" i="7"/>
  <c r="I12" i="7"/>
  <c r="H12" i="7"/>
  <c r="F12" i="7"/>
  <c r="E412" i="21"/>
  <c r="S17" i="2"/>
  <c r="J518" i="21"/>
  <c r="P99" i="4"/>
  <c r="L99" i="4"/>
  <c r="M99" i="4" s="1"/>
  <c r="I198" i="21"/>
  <c r="N62" i="4"/>
  <c r="F5" i="2"/>
  <c r="J38" i="20" s="1"/>
  <c r="D352" i="21" s="1"/>
  <c r="E6" i="2"/>
  <c r="I39" i="20" s="1"/>
  <c r="C353" i="21" s="1"/>
  <c r="C508" i="21"/>
  <c r="E29" i="18"/>
  <c r="E31" i="18"/>
  <c r="G425" i="21"/>
  <c r="L49" i="5"/>
  <c r="G431" i="21" s="1"/>
  <c r="M43" i="5"/>
  <c r="I269" i="21"/>
  <c r="N79" i="4"/>
  <c r="E110" i="21"/>
  <c r="G146" i="21"/>
  <c r="D37" i="20"/>
  <c r="R48" i="4"/>
  <c r="P48" i="4"/>
  <c r="H146" i="21" s="1"/>
  <c r="G138" i="21"/>
  <c r="E102" i="21"/>
  <c r="D29" i="20"/>
  <c r="R40" i="4"/>
  <c r="P40" i="4"/>
  <c r="H138" i="21" s="1"/>
  <c r="G71" i="21"/>
  <c r="D16" i="20"/>
  <c r="E35" i="21"/>
  <c r="R27" i="4"/>
  <c r="P27" i="4"/>
  <c r="H71" i="21" s="1"/>
  <c r="J228" i="21"/>
  <c r="P66" i="3"/>
  <c r="I80" i="21"/>
  <c r="E36" i="4"/>
  <c r="F116" i="21" s="1"/>
  <c r="O29" i="3"/>
  <c r="K80" i="21" s="1"/>
  <c r="P16" i="2"/>
  <c r="G294" i="21"/>
  <c r="E258" i="21"/>
  <c r="Q86" i="4"/>
  <c r="O86" i="4"/>
  <c r="H294" i="21" s="1"/>
  <c r="J159" i="21"/>
  <c r="P51" i="3"/>
  <c r="G11" i="6"/>
  <c r="F263" i="21"/>
  <c r="F42" i="9"/>
  <c r="G42" i="9"/>
  <c r="E87" i="4"/>
  <c r="F277" i="21" s="1"/>
  <c r="I193" i="21"/>
  <c r="N57" i="4"/>
  <c r="L167" i="21"/>
  <c r="I67" i="4"/>
  <c r="I9" i="21"/>
  <c r="O10" i="3"/>
  <c r="K9" i="21" s="1"/>
  <c r="E19" i="4"/>
  <c r="R18" i="2"/>
  <c r="I115" i="21"/>
  <c r="O35" i="4"/>
  <c r="H49" i="4"/>
  <c r="I129" i="21" s="1"/>
  <c r="J35" i="4"/>
  <c r="T378" i="21"/>
  <c r="C390" i="21"/>
  <c r="O20" i="5"/>
  <c r="N20" i="5"/>
  <c r="E390" i="21" s="1"/>
  <c r="F115" i="21"/>
  <c r="C486" i="21"/>
  <c r="G72" i="5"/>
  <c r="D486" i="21" s="1"/>
  <c r="F73" i="5"/>
  <c r="D412" i="21"/>
  <c r="P30" i="5"/>
  <c r="C24" i="3"/>
  <c r="C23" i="3"/>
  <c r="C26" i="3"/>
  <c r="C419" i="21"/>
  <c r="O37" i="5"/>
  <c r="N37" i="5"/>
  <c r="E419" i="21" s="1"/>
  <c r="G286" i="21"/>
  <c r="E250" i="21"/>
  <c r="Q78" i="4"/>
  <c r="O78" i="4"/>
  <c r="H286" i="21" s="1"/>
  <c r="L166" i="21"/>
  <c r="I66" i="4"/>
  <c r="U381" i="21"/>
  <c r="D393" i="21"/>
  <c r="P23" i="5"/>
  <c r="G293" i="21"/>
  <c r="E257" i="21"/>
  <c r="Q85" i="4"/>
  <c r="O85" i="4"/>
  <c r="H293" i="21" s="1"/>
  <c r="J517" i="21"/>
  <c r="P98" i="4"/>
  <c r="L98" i="4"/>
  <c r="M98" i="4" s="1"/>
  <c r="J155" i="21"/>
  <c r="P47" i="3"/>
  <c r="N61" i="3"/>
  <c r="W16" i="2"/>
  <c r="W19" i="2" s="1"/>
  <c r="R16" i="2"/>
  <c r="O16" i="2"/>
  <c r="Q16" i="2"/>
  <c r="L163" i="21"/>
  <c r="I63" i="4"/>
  <c r="T16" i="2"/>
  <c r="G449" i="21"/>
  <c r="M57" i="5"/>
  <c r="G181" i="21"/>
  <c r="R63" i="4"/>
  <c r="H181" i="21" s="1"/>
  <c r="E34" i="21"/>
  <c r="G70" i="21"/>
  <c r="D15" i="20"/>
  <c r="R26" i="4"/>
  <c r="P26" i="4"/>
  <c r="H70" i="21" s="1"/>
  <c r="O392" i="21"/>
  <c r="R388" i="21"/>
  <c r="F11" i="7"/>
  <c r="G11" i="7"/>
  <c r="E11" i="7"/>
  <c r="I11" i="7"/>
  <c r="H11" i="7"/>
  <c r="M39" i="5"/>
  <c r="C421" i="21" s="1"/>
  <c r="L233" i="21"/>
  <c r="I79" i="4"/>
  <c r="I126" i="21"/>
  <c r="O46" i="4"/>
  <c r="J46" i="4"/>
  <c r="V18" i="2"/>
  <c r="F311" i="21"/>
  <c r="L83" i="3"/>
  <c r="H311" i="21" s="1"/>
  <c r="I94" i="4"/>
  <c r="Q8" i="19"/>
  <c r="Q17" i="16"/>
  <c r="Q15" i="17"/>
  <c r="Q16" i="12"/>
  <c r="Q37" i="13"/>
  <c r="Q19" i="15"/>
  <c r="Q24" i="14"/>
  <c r="R11" i="9"/>
  <c r="Q27" i="13"/>
  <c r="R11" i="10"/>
  <c r="Q20" i="11"/>
  <c r="Q16" i="8"/>
  <c r="I273" i="21"/>
  <c r="N83" i="4"/>
  <c r="F318" i="21"/>
  <c r="L90" i="3"/>
  <c r="H318" i="21" s="1"/>
  <c r="I101" i="4"/>
  <c r="C416" i="21"/>
  <c r="O34" i="5"/>
  <c r="N34" i="5"/>
  <c r="E416" i="21" s="1"/>
  <c r="J241" i="21"/>
  <c r="L7" i="20"/>
  <c r="F340" i="21" s="1"/>
  <c r="E103" i="21"/>
  <c r="D30" i="20"/>
  <c r="G139" i="21"/>
  <c r="R41" i="4"/>
  <c r="P41" i="4"/>
  <c r="H139" i="21" s="1"/>
  <c r="I47" i="21"/>
  <c r="J21" i="4"/>
  <c r="O21" i="4"/>
  <c r="G445" i="21"/>
  <c r="M53" i="5"/>
  <c r="L58" i="5"/>
  <c r="G450" i="21" s="1"/>
  <c r="G376" i="21"/>
  <c r="M18" i="5"/>
  <c r="L26" i="5"/>
  <c r="G383" i="21" s="1"/>
  <c r="G137" i="21"/>
  <c r="E101" i="21"/>
  <c r="D28" i="20"/>
  <c r="R39" i="4"/>
  <c r="P39" i="4"/>
  <c r="H137" i="21" s="1"/>
  <c r="D420" i="21"/>
  <c r="P38" i="5"/>
  <c r="D368" i="21"/>
  <c r="J232" i="21"/>
  <c r="P70" i="3"/>
  <c r="O6" i="20"/>
  <c r="C327" i="21" s="1"/>
  <c r="C70" i="3"/>
  <c r="B12" i="4"/>
  <c r="E12" i="4" s="1"/>
  <c r="I196" i="21"/>
  <c r="N60" i="4"/>
  <c r="I18" i="21"/>
  <c r="E28" i="4"/>
  <c r="F54" i="21" s="1"/>
  <c r="O19" i="3"/>
  <c r="K18" i="21" s="1"/>
  <c r="E29" i="4"/>
  <c r="F55" i="21" s="1"/>
  <c r="I14" i="21"/>
  <c r="O15" i="3"/>
  <c r="K14" i="21" s="1"/>
  <c r="E24" i="4"/>
  <c r="F50" i="21" s="1"/>
  <c r="F49" i="4"/>
  <c r="G129" i="21" s="1"/>
  <c r="I265" i="21"/>
  <c r="N75" i="4"/>
  <c r="I16" i="21"/>
  <c r="E26" i="4"/>
  <c r="F52" i="21" s="1"/>
  <c r="O17" i="3"/>
  <c r="K16" i="21" s="1"/>
  <c r="F317" i="21"/>
  <c r="L89" i="3"/>
  <c r="H317" i="21" s="1"/>
  <c r="I100" i="4"/>
  <c r="I123" i="21"/>
  <c r="O43" i="4"/>
  <c r="J43" i="4"/>
  <c r="F69" i="4"/>
  <c r="G205" i="21" s="1"/>
  <c r="L239" i="21"/>
  <c r="I85" i="4"/>
  <c r="Q19" i="9"/>
  <c r="Q18" i="9"/>
  <c r="G430" i="21"/>
  <c r="M48" i="5"/>
  <c r="T380" i="21"/>
  <c r="C392" i="21"/>
  <c r="O22" i="5"/>
  <c r="N22" i="5"/>
  <c r="E392" i="21" s="1"/>
  <c r="E246" i="21"/>
  <c r="G282" i="21"/>
  <c r="Q74" i="4"/>
  <c r="O74" i="4"/>
  <c r="H282" i="21" s="1"/>
  <c r="L162" i="21"/>
  <c r="I62" i="4"/>
  <c r="I12" i="21"/>
  <c r="E22" i="4"/>
  <c r="F48" i="21" s="1"/>
  <c r="O13" i="3"/>
  <c r="K12" i="21" s="1"/>
  <c r="G249" i="21"/>
  <c r="R77" i="4"/>
  <c r="H249" i="21" s="1"/>
  <c r="I122" i="21"/>
  <c r="J42" i="4"/>
  <c r="O42" i="4"/>
  <c r="I20" i="21"/>
  <c r="O21" i="3"/>
  <c r="K20" i="21" s="1"/>
  <c r="G382" i="21"/>
  <c r="M24" i="5"/>
  <c r="I50" i="21"/>
  <c r="J24" i="4"/>
  <c r="O24" i="4"/>
  <c r="L156" i="21"/>
  <c r="I56" i="4"/>
  <c r="V19" i="2"/>
  <c r="G177" i="21"/>
  <c r="R59" i="4"/>
  <c r="H177" i="21" s="1"/>
  <c r="F6" i="17"/>
  <c r="H32" i="18" s="1"/>
  <c r="H52" i="18" s="1"/>
  <c r="G32" i="18"/>
  <c r="G52" i="18" s="1"/>
  <c r="G429" i="21"/>
  <c r="M47" i="5"/>
  <c r="F415" i="21"/>
  <c r="Q33" i="5"/>
  <c r="G415" i="21" s="1"/>
  <c r="G379" i="21"/>
  <c r="M21" i="5"/>
  <c r="F310" i="21"/>
  <c r="I93" i="4"/>
  <c r="L82" i="3"/>
  <c r="J96" i="3"/>
  <c r="L158" i="21"/>
  <c r="I58" i="4"/>
  <c r="G448" i="21"/>
  <c r="M56" i="5"/>
  <c r="F320" i="21"/>
  <c r="I103" i="4"/>
  <c r="L92" i="3"/>
  <c r="H320" i="21" s="1"/>
  <c r="I13" i="21"/>
  <c r="O14" i="3"/>
  <c r="K13" i="21" s="1"/>
  <c r="E23" i="4"/>
  <c r="F49" i="21" s="1"/>
  <c r="T375" i="21"/>
  <c r="C387" i="21"/>
  <c r="O17" i="5"/>
  <c r="N17" i="5"/>
  <c r="L238" i="21"/>
  <c r="I84" i="4"/>
  <c r="S14" i="2"/>
  <c r="S19" i="2" s="1"/>
  <c r="Q14" i="2"/>
  <c r="Q19" i="2" s="1"/>
  <c r="G54" i="18" s="1"/>
  <c r="T14" i="2"/>
  <c r="T19" i="2" s="1"/>
  <c r="R14" i="2"/>
  <c r="F44" i="21"/>
  <c r="H18" i="4"/>
  <c r="I191" i="21"/>
  <c r="H69" i="4"/>
  <c r="I205" i="21" s="1"/>
  <c r="N55" i="4"/>
  <c r="I204" i="21"/>
  <c r="N68" i="4"/>
  <c r="I88" i="21"/>
  <c r="E44" i="4"/>
  <c r="F124" i="21" s="1"/>
  <c r="O37" i="3"/>
  <c r="K88" i="21" s="1"/>
  <c r="P388" i="21"/>
  <c r="C33" i="3"/>
  <c r="I118" i="21"/>
  <c r="O38" i="4"/>
  <c r="J38" i="4"/>
  <c r="P17" i="2"/>
  <c r="I202" i="21"/>
  <c r="N66" i="4"/>
  <c r="I15" i="21"/>
  <c r="E25" i="4"/>
  <c r="F51" i="21" s="1"/>
  <c r="O16" i="3"/>
  <c r="K15" i="21" s="1"/>
  <c r="L161" i="21"/>
  <c r="I61" i="4"/>
  <c r="F5" i="14"/>
  <c r="F21" i="14" s="1"/>
  <c r="H22" i="18" s="1"/>
  <c r="E21" i="14"/>
  <c r="G22" i="18" s="1"/>
  <c r="F27" i="12"/>
  <c r="E30" i="12"/>
  <c r="D25" i="19" s="1"/>
  <c r="J165" i="21"/>
  <c r="P57" i="3"/>
  <c r="C418" i="21"/>
  <c r="O36" i="5"/>
  <c r="N36" i="5"/>
  <c r="E418" i="21" s="1"/>
  <c r="E254" i="21"/>
  <c r="G290" i="21"/>
  <c r="Q82" i="4"/>
  <c r="O82" i="4"/>
  <c r="H290" i="21" s="1"/>
  <c r="E20" i="6"/>
  <c r="G428" i="21"/>
  <c r="M46" i="5"/>
  <c r="J240" i="21"/>
  <c r="P78" i="3"/>
  <c r="I7" i="21"/>
  <c r="E17" i="4"/>
  <c r="M22" i="3"/>
  <c r="I21" i="21" s="1"/>
  <c r="O8" i="3"/>
  <c r="I55" i="21"/>
  <c r="J29" i="4"/>
  <c r="O29" i="4"/>
  <c r="F312" i="21"/>
  <c r="I95" i="4"/>
  <c r="L84" i="3"/>
  <c r="H312" i="21" s="1"/>
  <c r="I117" i="21"/>
  <c r="J37" i="4"/>
  <c r="O37" i="4"/>
  <c r="J237" i="21"/>
  <c r="P75" i="3"/>
  <c r="I84" i="21"/>
  <c r="O33" i="3"/>
  <c r="K84" i="21" s="1"/>
  <c r="E40" i="4"/>
  <c r="F120" i="21" s="1"/>
  <c r="O19" i="2"/>
  <c r="E54" i="18" s="1"/>
  <c r="C35" i="19"/>
  <c r="E30" i="17"/>
  <c r="D31" i="17"/>
  <c r="G284" i="21"/>
  <c r="E248" i="21"/>
  <c r="O76" i="4"/>
  <c r="H284" i="21" s="1"/>
  <c r="Q76" i="4"/>
  <c r="G145" i="21"/>
  <c r="E109" i="21"/>
  <c r="D36" i="20"/>
  <c r="R47" i="4"/>
  <c r="P47" i="4"/>
  <c r="H145" i="21" s="1"/>
  <c r="U19" i="2"/>
  <c r="J164" i="21"/>
  <c r="P56" i="3"/>
  <c r="X17" i="2"/>
  <c r="X19" i="2" s="1"/>
  <c r="G377" i="21"/>
  <c r="M19" i="5"/>
  <c r="M26" i="5" s="1"/>
  <c r="C395" i="21" s="1"/>
  <c r="I48" i="21"/>
  <c r="O22" i="4"/>
  <c r="J22" i="4"/>
  <c r="J523" i="21"/>
  <c r="L104" i="4"/>
  <c r="M104" i="4" s="1"/>
  <c r="P104" i="4"/>
  <c r="I10" i="21"/>
  <c r="E20" i="4"/>
  <c r="O11" i="3"/>
  <c r="K10" i="21" s="1"/>
  <c r="G248" i="21" l="1"/>
  <c r="R76" i="4"/>
  <c r="H248" i="21" s="1"/>
  <c r="G136" i="21"/>
  <c r="D27" i="20"/>
  <c r="E100" i="21"/>
  <c r="R38" i="4"/>
  <c r="P38" i="4"/>
  <c r="H136" i="21" s="1"/>
  <c r="Y14" i="19"/>
  <c r="C14" i="19"/>
  <c r="I14" i="19"/>
  <c r="U14" i="19"/>
  <c r="M14" i="19"/>
  <c r="O14" i="19"/>
  <c r="F12" i="4"/>
  <c r="R14" i="19"/>
  <c r="E14" i="19"/>
  <c r="J14" i="19"/>
  <c r="W14" i="19"/>
  <c r="Q14" i="19"/>
  <c r="T14" i="19"/>
  <c r="X14" i="19"/>
  <c r="P14" i="19"/>
  <c r="G14" i="19"/>
  <c r="H14" i="19"/>
  <c r="D14" i="19"/>
  <c r="S14" i="19"/>
  <c r="V14" i="19"/>
  <c r="L14" i="19"/>
  <c r="K14" i="19"/>
  <c r="F14" i="19"/>
  <c r="G218" i="21"/>
  <c r="E182" i="21"/>
  <c r="Q64" i="4"/>
  <c r="O64" i="4"/>
  <c r="H218" i="21" s="1"/>
  <c r="G246" i="21"/>
  <c r="R74" i="4"/>
  <c r="H246" i="21" s="1"/>
  <c r="C12" i="4"/>
  <c r="C71" i="3"/>
  <c r="C72" i="3" s="1"/>
  <c r="G103" i="21"/>
  <c r="F30" i="20"/>
  <c r="S41" i="4"/>
  <c r="H103" i="21" s="1"/>
  <c r="D416" i="21"/>
  <c r="P34" i="5"/>
  <c r="G144" i="21"/>
  <c r="E108" i="21"/>
  <c r="D35" i="20"/>
  <c r="R46" i="4"/>
  <c r="P46" i="4"/>
  <c r="H144" i="21" s="1"/>
  <c r="D419" i="21"/>
  <c r="P37" i="5"/>
  <c r="C487" i="21"/>
  <c r="G73" i="5"/>
  <c r="D487" i="21" s="1"/>
  <c r="D390" i="21"/>
  <c r="U378" i="21"/>
  <c r="P20" i="5"/>
  <c r="F45" i="21"/>
  <c r="H19" i="4"/>
  <c r="G143" i="21"/>
  <c r="E107" i="21"/>
  <c r="D34" i="20"/>
  <c r="P45" i="4"/>
  <c r="H143" i="21" s="1"/>
  <c r="R45" i="4"/>
  <c r="G134" i="21"/>
  <c r="E98" i="21"/>
  <c r="D25" i="20"/>
  <c r="R36" i="4"/>
  <c r="P36" i="4"/>
  <c r="H134" i="21" s="1"/>
  <c r="E367" i="21"/>
  <c r="J9" i="5"/>
  <c r="G36" i="18"/>
  <c r="F10" i="17"/>
  <c r="H36" i="18" s="1"/>
  <c r="O42" i="3"/>
  <c r="K93" i="21" s="1"/>
  <c r="G36" i="21"/>
  <c r="F17" i="20"/>
  <c r="S28" i="4"/>
  <c r="H36" i="21" s="1"/>
  <c r="F43" i="21"/>
  <c r="D36" i="9"/>
  <c r="D37" i="9" s="1"/>
  <c r="D38" i="9" s="1"/>
  <c r="C36" i="9"/>
  <c r="C37" i="9" s="1"/>
  <c r="C38" i="9" s="1"/>
  <c r="E31" i="4"/>
  <c r="F57" i="21" s="1"/>
  <c r="H17" i="4"/>
  <c r="F17" i="4"/>
  <c r="C457" i="21"/>
  <c r="O56" i="5"/>
  <c r="N56" i="5"/>
  <c r="E457" i="21" s="1"/>
  <c r="C440" i="21"/>
  <c r="O48" i="5"/>
  <c r="N48" i="5"/>
  <c r="E440" i="21" s="1"/>
  <c r="L159" i="21"/>
  <c r="I59" i="4"/>
  <c r="N39" i="5"/>
  <c r="E421" i="21" s="1"/>
  <c r="D413" i="21"/>
  <c r="P31" i="5"/>
  <c r="J514" i="21"/>
  <c r="P95" i="4"/>
  <c r="L95" i="4"/>
  <c r="M95" i="4" s="1"/>
  <c r="E173" i="21"/>
  <c r="G209" i="21"/>
  <c r="O55" i="4"/>
  <c r="N69" i="4"/>
  <c r="Q55" i="4"/>
  <c r="T379" i="21"/>
  <c r="C391" i="21"/>
  <c r="O21" i="5"/>
  <c r="N21" i="5"/>
  <c r="E391" i="21" s="1"/>
  <c r="C394" i="21"/>
  <c r="T382" i="21"/>
  <c r="O24" i="5"/>
  <c r="N24" i="5"/>
  <c r="E394" i="21" s="1"/>
  <c r="L240" i="21"/>
  <c r="I86" i="4"/>
  <c r="G254" i="21"/>
  <c r="R82" i="4"/>
  <c r="H254" i="21" s="1"/>
  <c r="C301" i="21"/>
  <c r="C42" i="20"/>
  <c r="C34" i="3"/>
  <c r="G141" i="21"/>
  <c r="E105" i="21"/>
  <c r="D32" i="20"/>
  <c r="P43" i="4"/>
  <c r="H141" i="21" s="1"/>
  <c r="R43" i="4"/>
  <c r="E247" i="21"/>
  <c r="G283" i="21"/>
  <c r="Q75" i="4"/>
  <c r="O75" i="4"/>
  <c r="H283" i="21" s="1"/>
  <c r="G101" i="21"/>
  <c r="F28" i="20"/>
  <c r="S39" i="4"/>
  <c r="H101" i="21" s="1"/>
  <c r="C454" i="21"/>
  <c r="M58" i="5"/>
  <c r="C459" i="21" s="1"/>
  <c r="O53" i="5"/>
  <c r="N53" i="5"/>
  <c r="L228" i="21"/>
  <c r="I74" i="4"/>
  <c r="P79" i="3"/>
  <c r="L241" i="21" s="1"/>
  <c r="G102" i="21"/>
  <c r="F29" i="20"/>
  <c r="S40" i="4"/>
  <c r="H102" i="21" s="1"/>
  <c r="E180" i="21"/>
  <c r="G216" i="21"/>
  <c r="Q62" i="4"/>
  <c r="O62" i="4"/>
  <c r="H216" i="21" s="1"/>
  <c r="C455" i="21"/>
  <c r="O54" i="5"/>
  <c r="N54" i="5"/>
  <c r="E455" i="21" s="1"/>
  <c r="G281" i="21"/>
  <c r="E245" i="21"/>
  <c r="Q73" i="4"/>
  <c r="O73" i="4"/>
  <c r="N87" i="4"/>
  <c r="G288" i="21"/>
  <c r="E252" i="21"/>
  <c r="O80" i="4"/>
  <c r="H288" i="21" s="1"/>
  <c r="Q80" i="4"/>
  <c r="L164" i="21"/>
  <c r="I64" i="4"/>
  <c r="L165" i="21"/>
  <c r="I65" i="4"/>
  <c r="D11" i="20"/>
  <c r="E30" i="21"/>
  <c r="G66" i="21"/>
  <c r="P22" i="4"/>
  <c r="H66" i="21" s="1"/>
  <c r="R22" i="4"/>
  <c r="L237" i="21"/>
  <c r="I83" i="4"/>
  <c r="E37" i="21"/>
  <c r="D18" i="20"/>
  <c r="G73" i="21"/>
  <c r="R29" i="4"/>
  <c r="P29" i="4"/>
  <c r="H73" i="21" s="1"/>
  <c r="F30" i="12"/>
  <c r="E25" i="19" s="1"/>
  <c r="G27" i="12"/>
  <c r="L232" i="21"/>
  <c r="I78" i="4"/>
  <c r="J520" i="21"/>
  <c r="L101" i="4"/>
  <c r="M101" i="4" s="1"/>
  <c r="P101" i="4"/>
  <c r="R8" i="19"/>
  <c r="R19" i="15"/>
  <c r="R16" i="12"/>
  <c r="R24" i="14"/>
  <c r="R15" i="17"/>
  <c r="R27" i="13"/>
  <c r="R20" i="11"/>
  <c r="S11" i="10"/>
  <c r="S11" i="9"/>
  <c r="R37" i="13"/>
  <c r="R16" i="8"/>
  <c r="R17" i="16"/>
  <c r="C29" i="3"/>
  <c r="C27" i="3"/>
  <c r="G258" i="21"/>
  <c r="R86" i="4"/>
  <c r="H258" i="21" s="1"/>
  <c r="G287" i="21"/>
  <c r="E251" i="21"/>
  <c r="O79" i="4"/>
  <c r="H287" i="21" s="1"/>
  <c r="Q79" i="4"/>
  <c r="L234" i="21"/>
  <c r="I80" i="4"/>
  <c r="C436" i="21"/>
  <c r="O44" i="5"/>
  <c r="N44" i="5"/>
  <c r="E436" i="21" s="1"/>
  <c r="G212" i="21"/>
  <c r="E176" i="21"/>
  <c r="Q58" i="4"/>
  <c r="O58" i="4"/>
  <c r="H212" i="21" s="1"/>
  <c r="G256" i="21"/>
  <c r="R84" i="4"/>
  <c r="H256" i="21" s="1"/>
  <c r="L236" i="21"/>
  <c r="I82" i="4"/>
  <c r="C438" i="21"/>
  <c r="O46" i="5"/>
  <c r="N46" i="5"/>
  <c r="E438" i="21" s="1"/>
  <c r="J513" i="21"/>
  <c r="P94" i="4"/>
  <c r="L94" i="4"/>
  <c r="M94" i="4" s="1"/>
  <c r="P392" i="21"/>
  <c r="Q392" i="21"/>
  <c r="F34" i="13"/>
  <c r="F30" i="13"/>
  <c r="F31" i="13"/>
  <c r="F28" i="13"/>
  <c r="F33" i="13"/>
  <c r="F32" i="13"/>
  <c r="F29" i="13"/>
  <c r="F46" i="21"/>
  <c r="H20" i="4"/>
  <c r="D35" i="19"/>
  <c r="E31" i="17"/>
  <c r="F30" i="17"/>
  <c r="D392" i="21"/>
  <c r="U380" i="21"/>
  <c r="P22" i="5"/>
  <c r="C33" i="9"/>
  <c r="G35" i="21"/>
  <c r="F16" i="20"/>
  <c r="S27" i="4"/>
  <c r="H35" i="21" s="1"/>
  <c r="C435" i="21"/>
  <c r="M49" i="5"/>
  <c r="C441" i="21" s="1"/>
  <c r="O43" i="5"/>
  <c r="N43" i="5"/>
  <c r="G289" i="21"/>
  <c r="E253" i="21"/>
  <c r="Q81" i="4"/>
  <c r="O81" i="4"/>
  <c r="H289" i="21" s="1"/>
  <c r="G31" i="18"/>
  <c r="F5" i="17"/>
  <c r="G17" i="16"/>
  <c r="G37" i="13"/>
  <c r="G19" i="15"/>
  <c r="G20" i="11"/>
  <c r="G8" i="19"/>
  <c r="G16" i="12"/>
  <c r="G24" i="14"/>
  <c r="G15" i="17"/>
  <c r="H11" i="9"/>
  <c r="G27" i="13"/>
  <c r="K8" i="5"/>
  <c r="H11" i="10"/>
  <c r="G16" i="8"/>
  <c r="G210" i="21"/>
  <c r="E174" i="21"/>
  <c r="Q56" i="4"/>
  <c r="O56" i="4"/>
  <c r="H210" i="21" s="1"/>
  <c r="E35" i="13"/>
  <c r="D28" i="19" s="1"/>
  <c r="I44" i="21"/>
  <c r="J18" i="4"/>
  <c r="O18" i="4"/>
  <c r="J519" i="21"/>
  <c r="P100" i="4"/>
  <c r="L100" i="4"/>
  <c r="M100" i="4" s="1"/>
  <c r="G257" i="21"/>
  <c r="R85" i="4"/>
  <c r="H257" i="21" s="1"/>
  <c r="J49" i="4"/>
  <c r="G142" i="21"/>
  <c r="E106" i="21"/>
  <c r="D33" i="20"/>
  <c r="R44" i="4"/>
  <c r="P44" i="4"/>
  <c r="H142" i="21" s="1"/>
  <c r="J169" i="21"/>
  <c r="I7" i="20"/>
  <c r="C28" i="7"/>
  <c r="G250" i="21"/>
  <c r="R78" i="4"/>
  <c r="H250" i="21" s="1"/>
  <c r="K7" i="21"/>
  <c r="O22" i="3"/>
  <c r="D418" i="21"/>
  <c r="P36" i="5"/>
  <c r="R19" i="2"/>
  <c r="H54" i="18" s="1"/>
  <c r="E387" i="21"/>
  <c r="J522" i="21"/>
  <c r="L103" i="4"/>
  <c r="M103" i="4" s="1"/>
  <c r="P103" i="4"/>
  <c r="H310" i="21"/>
  <c r="L96" i="3"/>
  <c r="H324" i="21" s="1"/>
  <c r="G68" i="21"/>
  <c r="E32" i="21"/>
  <c r="D13" i="20"/>
  <c r="R24" i="4"/>
  <c r="P24" i="4"/>
  <c r="H68" i="21" s="1"/>
  <c r="G140" i="21"/>
  <c r="E104" i="21"/>
  <c r="D31" i="20"/>
  <c r="R42" i="4"/>
  <c r="P42" i="4"/>
  <c r="H140" i="21" s="1"/>
  <c r="G214" i="21"/>
  <c r="E178" i="21"/>
  <c r="Q60" i="4"/>
  <c r="O60" i="4"/>
  <c r="H214" i="21" s="1"/>
  <c r="E255" i="21"/>
  <c r="G291" i="21"/>
  <c r="Q83" i="4"/>
  <c r="O83" i="4"/>
  <c r="H291" i="21" s="1"/>
  <c r="F15" i="20"/>
  <c r="G34" i="21"/>
  <c r="S26" i="4"/>
  <c r="H34" i="21" s="1"/>
  <c r="L155" i="21"/>
  <c r="P61" i="3"/>
  <c r="L169" i="21" s="1"/>
  <c r="I55" i="4"/>
  <c r="O39" i="5"/>
  <c r="D421" i="21" s="1"/>
  <c r="D33" i="9"/>
  <c r="G133" i="21"/>
  <c r="E97" i="21"/>
  <c r="D24" i="20"/>
  <c r="O49" i="4"/>
  <c r="P35" i="4"/>
  <c r="R35" i="4"/>
  <c r="G211" i="21"/>
  <c r="E175" i="21"/>
  <c r="O57" i="4"/>
  <c r="H211" i="21" s="1"/>
  <c r="Q57" i="4"/>
  <c r="H11" i="6"/>
  <c r="G67" i="21"/>
  <c r="E31" i="21"/>
  <c r="D12" i="20"/>
  <c r="R23" i="4"/>
  <c r="P23" i="4"/>
  <c r="H67" i="21" s="1"/>
  <c r="F417" i="21"/>
  <c r="Q35" i="5"/>
  <c r="G417" i="21" s="1"/>
  <c r="G74" i="21"/>
  <c r="D19" i="20"/>
  <c r="E38" i="21"/>
  <c r="P30" i="4"/>
  <c r="H74" i="21" s="1"/>
  <c r="R30" i="4"/>
  <c r="F36" i="20"/>
  <c r="G109" i="21"/>
  <c r="S47" i="4"/>
  <c r="H109" i="21" s="1"/>
  <c r="G220" i="21"/>
  <c r="E184" i="21"/>
  <c r="Q66" i="4"/>
  <c r="O66" i="4"/>
  <c r="H220" i="21" s="1"/>
  <c r="G65" i="21"/>
  <c r="E29" i="21"/>
  <c r="D10" i="20"/>
  <c r="R21" i="4"/>
  <c r="P21" i="4"/>
  <c r="H65" i="21" s="1"/>
  <c r="R18" i="9"/>
  <c r="R19" i="9"/>
  <c r="C458" i="21"/>
  <c r="O57" i="5"/>
  <c r="N57" i="5"/>
  <c r="E458" i="21" s="1"/>
  <c r="E49" i="4"/>
  <c r="F129" i="21" s="1"/>
  <c r="J521" i="21"/>
  <c r="P102" i="4"/>
  <c r="L102" i="4"/>
  <c r="M102" i="4" s="1"/>
  <c r="T377" i="21"/>
  <c r="C389" i="21"/>
  <c r="O19" i="5"/>
  <c r="N19" i="5"/>
  <c r="E389" i="21" s="1"/>
  <c r="G135" i="21"/>
  <c r="E99" i="21"/>
  <c r="D26" i="20"/>
  <c r="P37" i="4"/>
  <c r="H135" i="21" s="1"/>
  <c r="R37" i="4"/>
  <c r="T388" i="21"/>
  <c r="O394" i="21"/>
  <c r="F324" i="21"/>
  <c r="G5" i="4"/>
  <c r="C439" i="21"/>
  <c r="O47" i="5"/>
  <c r="N47" i="5"/>
  <c r="E439" i="21" s="1"/>
  <c r="F20" i="6"/>
  <c r="G222" i="21"/>
  <c r="E186" i="21"/>
  <c r="Q68" i="4"/>
  <c r="O68" i="4"/>
  <c r="H222" i="21" s="1"/>
  <c r="D387" i="21"/>
  <c r="U375" i="21"/>
  <c r="P17" i="5"/>
  <c r="O26" i="5"/>
  <c r="D395" i="21" s="1"/>
  <c r="J512" i="21"/>
  <c r="J33" i="9"/>
  <c r="J34" i="9" s="1"/>
  <c r="J35" i="9" s="1"/>
  <c r="J36" i="9" s="1"/>
  <c r="J37" i="9" s="1"/>
  <c r="J38" i="9" s="1"/>
  <c r="I33" i="9"/>
  <c r="I34" i="9" s="1"/>
  <c r="I35" i="9" s="1"/>
  <c r="I36" i="9" s="1"/>
  <c r="I37" i="9" s="1"/>
  <c r="I38" i="9" s="1"/>
  <c r="L93" i="4"/>
  <c r="P93" i="4"/>
  <c r="K33" i="9"/>
  <c r="I107" i="4"/>
  <c r="L33" i="9"/>
  <c r="L34" i="9" s="1"/>
  <c r="L35" i="9" s="1"/>
  <c r="L36" i="9" s="1"/>
  <c r="L37" i="9" s="1"/>
  <c r="L38" i="9" s="1"/>
  <c r="F420" i="21"/>
  <c r="Q38" i="5"/>
  <c r="G420" i="21" s="1"/>
  <c r="C388" i="21"/>
  <c r="T376" i="21"/>
  <c r="T384" i="21" s="1"/>
  <c r="O18" i="5"/>
  <c r="N18" i="5"/>
  <c r="E388" i="21" s="1"/>
  <c r="O393" i="21"/>
  <c r="F393" i="21"/>
  <c r="Q23" i="5"/>
  <c r="G393" i="21" s="1"/>
  <c r="F412" i="21"/>
  <c r="AN8" i="5"/>
  <c r="AN7" i="5"/>
  <c r="AN4" i="5"/>
  <c r="AN10" i="5"/>
  <c r="AN9" i="5"/>
  <c r="Q30" i="5"/>
  <c r="AN12" i="5"/>
  <c r="AN5" i="5"/>
  <c r="AN14" i="5"/>
  <c r="AN6" i="5"/>
  <c r="P39" i="5"/>
  <c r="F421" i="21" s="1"/>
  <c r="G110" i="21"/>
  <c r="F37" i="20"/>
  <c r="S48" i="4"/>
  <c r="H110" i="21" s="1"/>
  <c r="E7" i="2"/>
  <c r="L230" i="21"/>
  <c r="I76" i="4"/>
  <c r="L229" i="21"/>
  <c r="I75" i="4"/>
  <c r="G19" i="9"/>
  <c r="G18" i="9"/>
  <c r="C456" i="21"/>
  <c r="O55" i="5"/>
  <c r="N55" i="5"/>
  <c r="E456" i="21" s="1"/>
  <c r="G33" i="21"/>
  <c r="F14" i="20"/>
  <c r="S25" i="4"/>
  <c r="H33" i="21" s="1"/>
  <c r="C437" i="21"/>
  <c r="T383" i="21" s="1"/>
  <c r="O45" i="5"/>
  <c r="N45" i="5"/>
  <c r="E437" i="21" s="1"/>
  <c r="E508" i="21"/>
  <c r="F13" i="13"/>
  <c r="G29" i="18"/>
  <c r="D38" i="20" l="1"/>
  <c r="P107" i="4"/>
  <c r="L8" i="20" s="1"/>
  <c r="F341" i="21" s="1"/>
  <c r="P394" i="21"/>
  <c r="Q394" i="21"/>
  <c r="G175" i="21"/>
  <c r="R57" i="4"/>
  <c r="H175" i="21" s="1"/>
  <c r="G32" i="21"/>
  <c r="F13" i="20"/>
  <c r="S24" i="4"/>
  <c r="H32" i="21" s="1"/>
  <c r="H31" i="18"/>
  <c r="D435" i="21"/>
  <c r="O49" i="5"/>
  <c r="D441" i="21" s="1"/>
  <c r="P43" i="5"/>
  <c r="S18" i="9"/>
  <c r="S19" i="9"/>
  <c r="S8" i="19"/>
  <c r="S17" i="16"/>
  <c r="S15" i="17"/>
  <c r="S24" i="14"/>
  <c r="S19" i="15"/>
  <c r="S16" i="12"/>
  <c r="S37" i="13"/>
  <c r="S27" i="13"/>
  <c r="T11" i="10"/>
  <c r="S16" i="8"/>
  <c r="S20" i="11"/>
  <c r="T11" i="9"/>
  <c r="G37" i="21"/>
  <c r="F18" i="20"/>
  <c r="S29" i="4"/>
  <c r="H37" i="21" s="1"/>
  <c r="G105" i="21"/>
  <c r="F32" i="20"/>
  <c r="S43" i="4"/>
  <c r="H105" i="21" s="1"/>
  <c r="G43" i="21"/>
  <c r="F31" i="4"/>
  <c r="G57" i="21" s="1"/>
  <c r="G98" i="21"/>
  <c r="F25" i="20"/>
  <c r="S36" i="4"/>
  <c r="H98" i="21" s="1"/>
  <c r="F416" i="21"/>
  <c r="Q34" i="5"/>
  <c r="G416" i="21" s="1"/>
  <c r="AN15" i="5"/>
  <c r="AN11" i="5"/>
  <c r="K34" i="9"/>
  <c r="K35" i="9" s="1"/>
  <c r="K36" i="9" s="1"/>
  <c r="K37" i="9" s="1"/>
  <c r="K38" i="9" s="1"/>
  <c r="K42" i="9"/>
  <c r="K43" i="9" s="1"/>
  <c r="K44" i="9" s="1"/>
  <c r="G20" i="6"/>
  <c r="N26" i="5"/>
  <c r="E395" i="21" s="1"/>
  <c r="G106" i="21"/>
  <c r="F33" i="20"/>
  <c r="S44" i="4"/>
  <c r="H106" i="21" s="1"/>
  <c r="D436" i="21"/>
  <c r="P44" i="5"/>
  <c r="D455" i="21"/>
  <c r="P54" i="5"/>
  <c r="D391" i="21"/>
  <c r="U379" i="21"/>
  <c r="P21" i="5"/>
  <c r="I43" i="21"/>
  <c r="O17" i="4"/>
  <c r="H31" i="4"/>
  <c r="J17" i="4"/>
  <c r="N17" i="4"/>
  <c r="F61" i="21" s="1"/>
  <c r="I45" i="21"/>
  <c r="O19" i="4"/>
  <c r="J19" i="4"/>
  <c r="F419" i="21"/>
  <c r="Q37" i="5"/>
  <c r="G419" i="21" s="1"/>
  <c r="G184" i="21"/>
  <c r="R66" i="4"/>
  <c r="H184" i="21" s="1"/>
  <c r="D44" i="9"/>
  <c r="D43" i="9"/>
  <c r="D42" i="9"/>
  <c r="H15" i="9" s="1"/>
  <c r="D34" i="9"/>
  <c r="D35" i="9" s="1"/>
  <c r="G182" i="21"/>
  <c r="R64" i="4"/>
  <c r="H182" i="21" s="1"/>
  <c r="L39" i="9"/>
  <c r="D25" i="9"/>
  <c r="P25" i="9"/>
  <c r="J526" i="21"/>
  <c r="I8" i="20"/>
  <c r="F12" i="20"/>
  <c r="G31" i="21"/>
  <c r="S23" i="4"/>
  <c r="H31" i="21" s="1"/>
  <c r="L107" i="4"/>
  <c r="H5" i="4" s="1"/>
  <c r="I5" i="4" s="1"/>
  <c r="M93" i="4"/>
  <c r="M107" i="4" s="1"/>
  <c r="S15" i="6" s="1"/>
  <c r="S16" i="6" s="1"/>
  <c r="S17" i="6" s="1"/>
  <c r="S18" i="6" s="1"/>
  <c r="S19" i="6" s="1"/>
  <c r="S20" i="6" s="1"/>
  <c r="G255" i="21"/>
  <c r="R83" i="4"/>
  <c r="H255" i="21" s="1"/>
  <c r="G104" i="21"/>
  <c r="F31" i="20"/>
  <c r="S42" i="4"/>
  <c r="H104" i="21" s="1"/>
  <c r="D28" i="7"/>
  <c r="C29" i="7"/>
  <c r="E26" i="21"/>
  <c r="G62" i="21"/>
  <c r="D7" i="20"/>
  <c r="R18" i="4"/>
  <c r="P18" i="4"/>
  <c r="H62" i="21" s="1"/>
  <c r="H8" i="19"/>
  <c r="H19" i="15"/>
  <c r="H15" i="17"/>
  <c r="H27" i="13"/>
  <c r="H24" i="14"/>
  <c r="I11" i="9"/>
  <c r="H16" i="8"/>
  <c r="H17" i="16"/>
  <c r="H16" i="12"/>
  <c r="I11" i="10"/>
  <c r="H37" i="13"/>
  <c r="H20" i="11"/>
  <c r="L8" i="5"/>
  <c r="E35" i="19"/>
  <c r="G30" i="17"/>
  <c r="F31" i="17"/>
  <c r="F35" i="13"/>
  <c r="E28" i="19" s="1"/>
  <c r="G295" i="21"/>
  <c r="E259" i="21"/>
  <c r="I87" i="4"/>
  <c r="D440" i="21"/>
  <c r="P48" i="5"/>
  <c r="D14" i="9"/>
  <c r="C39" i="9"/>
  <c r="P14" i="9"/>
  <c r="F390" i="21"/>
  <c r="Q20" i="5"/>
  <c r="G390" i="21" s="1"/>
  <c r="K21" i="21"/>
  <c r="I6" i="20"/>
  <c r="F392" i="21"/>
  <c r="Q22" i="5"/>
  <c r="G392" i="21" s="1"/>
  <c r="I69" i="4"/>
  <c r="F4" i="4" s="1"/>
  <c r="C340" i="21"/>
  <c r="J7" i="20"/>
  <c r="D340" i="21" s="1"/>
  <c r="K7" i="20"/>
  <c r="E340" i="21" s="1"/>
  <c r="H281" i="21"/>
  <c r="O87" i="4"/>
  <c r="D39" i="9"/>
  <c r="D15" i="9"/>
  <c r="P15" i="9"/>
  <c r="E368" i="21"/>
  <c r="G107" i="21"/>
  <c r="F34" i="20"/>
  <c r="S45" i="4"/>
  <c r="H107" i="21" s="1"/>
  <c r="G108" i="21"/>
  <c r="F35" i="20"/>
  <c r="S46" i="4"/>
  <c r="H108" i="21" s="1"/>
  <c r="H18" i="9"/>
  <c r="H24" i="9"/>
  <c r="H19" i="9"/>
  <c r="H209" i="21"/>
  <c r="O69" i="4"/>
  <c r="G100" i="21"/>
  <c r="F27" i="20"/>
  <c r="S38" i="4"/>
  <c r="H100" i="21" s="1"/>
  <c r="F387" i="21"/>
  <c r="AM12" i="5"/>
  <c r="Q17" i="5"/>
  <c r="AM13" i="5"/>
  <c r="D458" i="21"/>
  <c r="P57" i="5"/>
  <c r="G38" i="21"/>
  <c r="F19" i="20"/>
  <c r="S30" i="4"/>
  <c r="H38" i="21" s="1"/>
  <c r="G174" i="21"/>
  <c r="R56" i="4"/>
  <c r="H174" i="21" s="1"/>
  <c r="D456" i="21"/>
  <c r="P55" i="5"/>
  <c r="B49" i="20"/>
  <c r="I40" i="20"/>
  <c r="F7" i="2"/>
  <c r="J40" i="20" s="1"/>
  <c r="D354" i="21" s="1"/>
  <c r="G186" i="21"/>
  <c r="R68" i="4"/>
  <c r="H186" i="21" s="1"/>
  <c r="G97" i="21"/>
  <c r="F24" i="20"/>
  <c r="R49" i="4"/>
  <c r="S35" i="4"/>
  <c r="G176" i="21"/>
  <c r="R58" i="4"/>
  <c r="H176" i="21" s="1"/>
  <c r="J39" i="9"/>
  <c r="P23" i="9"/>
  <c r="D23" i="9"/>
  <c r="H133" i="21"/>
  <c r="P49" i="4"/>
  <c r="F418" i="21"/>
  <c r="Q36" i="5"/>
  <c r="G418" i="21" s="1"/>
  <c r="F367" i="21"/>
  <c r="K9" i="5"/>
  <c r="D438" i="21"/>
  <c r="P46" i="5"/>
  <c r="G251" i="21"/>
  <c r="R79" i="4"/>
  <c r="H251" i="21" s="1"/>
  <c r="H27" i="12"/>
  <c r="G30" i="12"/>
  <c r="F25" i="19" s="1"/>
  <c r="G245" i="21"/>
  <c r="R73" i="4"/>
  <c r="Q87" i="4"/>
  <c r="G259" i="21" s="1"/>
  <c r="E454" i="21"/>
  <c r="N58" i="5"/>
  <c r="E459" i="21" s="1"/>
  <c r="G247" i="21"/>
  <c r="R75" i="4"/>
  <c r="H247" i="21" s="1"/>
  <c r="C302" i="21"/>
  <c r="C43" i="20"/>
  <c r="C36" i="3"/>
  <c r="U382" i="21"/>
  <c r="D394" i="21"/>
  <c r="P24" i="5"/>
  <c r="G173" i="21"/>
  <c r="Q69" i="4"/>
  <c r="R55" i="4"/>
  <c r="F413" i="21"/>
  <c r="Q31" i="5"/>
  <c r="G413" i="21" s="1"/>
  <c r="G6" i="4"/>
  <c r="C73" i="3"/>
  <c r="G178" i="21"/>
  <c r="R60" i="4"/>
  <c r="H178" i="21" s="1"/>
  <c r="E435" i="21"/>
  <c r="N49" i="5"/>
  <c r="E441" i="21" s="1"/>
  <c r="G252" i="21"/>
  <c r="R80" i="4"/>
  <c r="H252" i="21" s="1"/>
  <c r="P393" i="21"/>
  <c r="Q393" i="21"/>
  <c r="U377" i="21"/>
  <c r="U384" i="21" s="1"/>
  <c r="D389" i="21"/>
  <c r="P19" i="5"/>
  <c r="P26" i="5" s="1"/>
  <c r="F395" i="21" s="1"/>
  <c r="F508" i="21"/>
  <c r="H29" i="18"/>
  <c r="D388" i="21"/>
  <c r="U376" i="21"/>
  <c r="P18" i="5"/>
  <c r="AM11" i="5" s="1"/>
  <c r="G99" i="21"/>
  <c r="F26" i="20"/>
  <c r="S37" i="4"/>
  <c r="H99" i="21" s="1"/>
  <c r="I39" i="9"/>
  <c r="P22" i="9"/>
  <c r="D22" i="9"/>
  <c r="D439" i="21"/>
  <c r="P47" i="5"/>
  <c r="G253" i="21"/>
  <c r="R81" i="4"/>
  <c r="H253" i="21" s="1"/>
  <c r="G180" i="21"/>
  <c r="R62" i="4"/>
  <c r="H180" i="21" s="1"/>
  <c r="D437" i="21"/>
  <c r="U383" i="21" s="1"/>
  <c r="P45" i="5"/>
  <c r="AN13" i="5"/>
  <c r="AN16" i="5" s="1"/>
  <c r="G29" i="21"/>
  <c r="F10" i="20"/>
  <c r="S21" i="4"/>
  <c r="H29" i="21" s="1"/>
  <c r="G412" i="21"/>
  <c r="I11" i="6"/>
  <c r="G147" i="21"/>
  <c r="E111" i="21"/>
  <c r="G34" i="13"/>
  <c r="G33" i="13"/>
  <c r="G32" i="13"/>
  <c r="G31" i="13"/>
  <c r="G29" i="13"/>
  <c r="G30" i="13"/>
  <c r="G28" i="13"/>
  <c r="C42" i="9"/>
  <c r="H14" i="9" s="1"/>
  <c r="C43" i="9"/>
  <c r="C34" i="9"/>
  <c r="C35" i="9" s="1"/>
  <c r="C44" i="9"/>
  <c r="I46" i="21"/>
  <c r="O20" i="4"/>
  <c r="J20" i="4"/>
  <c r="F11" i="20"/>
  <c r="G30" i="21"/>
  <c r="S22" i="4"/>
  <c r="H30" i="21" s="1"/>
  <c r="D454" i="21"/>
  <c r="P53" i="5"/>
  <c r="O58" i="5"/>
  <c r="D459" i="21" s="1"/>
  <c r="E187" i="21"/>
  <c r="G223" i="21"/>
  <c r="D457" i="21"/>
  <c r="P56" i="5"/>
  <c r="F5" i="4" l="1"/>
  <c r="C354" i="21"/>
  <c r="I42" i="20"/>
  <c r="AM8" i="5"/>
  <c r="C339" i="21"/>
  <c r="C151" i="21"/>
  <c r="K6" i="20"/>
  <c r="J6" i="20"/>
  <c r="C25" i="7"/>
  <c r="I24" i="9"/>
  <c r="I19" i="9"/>
  <c r="I18" i="9"/>
  <c r="I15" i="9"/>
  <c r="I14" i="9"/>
  <c r="C341" i="21"/>
  <c r="K8" i="20"/>
  <c r="E341" i="21" s="1"/>
  <c r="J8" i="20"/>
  <c r="D341" i="21" s="1"/>
  <c r="C31" i="7"/>
  <c r="T19" i="15"/>
  <c r="T20" i="11"/>
  <c r="U11" i="10"/>
  <c r="T24" i="14"/>
  <c r="T37" i="13"/>
  <c r="T8" i="19"/>
  <c r="T17" i="16"/>
  <c r="T16" i="12"/>
  <c r="T15" i="17"/>
  <c r="T27" i="13"/>
  <c r="T16" i="8"/>
  <c r="U11" i="9"/>
  <c r="Q39" i="5"/>
  <c r="G421" i="21" s="1"/>
  <c r="E22" i="9"/>
  <c r="I40" i="9"/>
  <c r="Q22" i="9"/>
  <c r="F394" i="21"/>
  <c r="Q24" i="5"/>
  <c r="G394" i="21" s="1"/>
  <c r="H97" i="21"/>
  <c r="S49" i="4"/>
  <c r="O24" i="20"/>
  <c r="F458" i="21"/>
  <c r="Q57" i="5"/>
  <c r="G458" i="21" s="1"/>
  <c r="AM9" i="5"/>
  <c r="F440" i="21"/>
  <c r="Q48" i="5"/>
  <c r="G440" i="21" s="1"/>
  <c r="G367" i="21"/>
  <c r="L9" i="5"/>
  <c r="F391" i="21"/>
  <c r="Q21" i="5"/>
  <c r="G391" i="21" s="1"/>
  <c r="H30" i="12"/>
  <c r="G25" i="19" s="1"/>
  <c r="I27" i="12"/>
  <c r="H295" i="21"/>
  <c r="H33" i="9"/>
  <c r="J11" i="6"/>
  <c r="O395" i="21"/>
  <c r="I9" i="20"/>
  <c r="O15" i="20"/>
  <c r="C336" i="21" s="1"/>
  <c r="C34" i="7"/>
  <c r="D10" i="4"/>
  <c r="F6" i="4" s="1"/>
  <c r="C74" i="3"/>
  <c r="H147" i="21"/>
  <c r="E36" i="9"/>
  <c r="H33" i="13"/>
  <c r="H32" i="13"/>
  <c r="H31" i="13"/>
  <c r="H29" i="13"/>
  <c r="H34" i="13"/>
  <c r="H28" i="13"/>
  <c r="H30" i="13"/>
  <c r="G63" i="21"/>
  <c r="E27" i="21"/>
  <c r="D8" i="20"/>
  <c r="P19" i="4"/>
  <c r="H63" i="21" s="1"/>
  <c r="R19" i="4"/>
  <c r="G187" i="21"/>
  <c r="H4" i="4"/>
  <c r="I4" i="4" s="1"/>
  <c r="F389" i="21"/>
  <c r="Q19" i="5"/>
  <c r="G389" i="21" s="1"/>
  <c r="F438" i="21"/>
  <c r="Q46" i="5"/>
  <c r="G438" i="21" s="1"/>
  <c r="F456" i="21"/>
  <c r="Q55" i="5"/>
  <c r="G456" i="21" s="1"/>
  <c r="S21" i="6"/>
  <c r="C26" i="6"/>
  <c r="K39" i="9"/>
  <c r="P24" i="9"/>
  <c r="D24" i="9"/>
  <c r="AM4" i="5"/>
  <c r="F435" i="21"/>
  <c r="Q43" i="5"/>
  <c r="AO15" i="5"/>
  <c r="AO11" i="5"/>
  <c r="AQ11" i="5" s="1"/>
  <c r="I10" i="5" s="1"/>
  <c r="AO10" i="5"/>
  <c r="AO9" i="5"/>
  <c r="AO13" i="5"/>
  <c r="AQ13" i="5" s="1"/>
  <c r="K10" i="5" s="1"/>
  <c r="AO12" i="5"/>
  <c r="AQ12" i="5" s="1"/>
  <c r="J10" i="5" s="1"/>
  <c r="AO8" i="5"/>
  <c r="AO6" i="5"/>
  <c r="AO14" i="5"/>
  <c r="AO7" i="5"/>
  <c r="AO5" i="5"/>
  <c r="AO4" i="5"/>
  <c r="P49" i="5"/>
  <c r="F441" i="21" s="1"/>
  <c r="G26" i="21"/>
  <c r="F7" i="20"/>
  <c r="S18" i="4"/>
  <c r="H26" i="21" s="1"/>
  <c r="F457" i="21"/>
  <c r="Q56" i="5"/>
  <c r="G457" i="21" s="1"/>
  <c r="G111" i="21"/>
  <c r="F38" i="20"/>
  <c r="AM14" i="5"/>
  <c r="C40" i="9"/>
  <c r="E14" i="9"/>
  <c r="Q14" i="9"/>
  <c r="AM10" i="5"/>
  <c r="AQ10" i="5" s="1"/>
  <c r="H10" i="5" s="1"/>
  <c r="G35" i="13"/>
  <c r="F28" i="19" s="1"/>
  <c r="H245" i="21"/>
  <c r="R87" i="4"/>
  <c r="AM5" i="5"/>
  <c r="F455" i="21"/>
  <c r="Q54" i="5"/>
  <c r="G455" i="21" s="1"/>
  <c r="H20" i="6"/>
  <c r="F388" i="21"/>
  <c r="Q18" i="5"/>
  <c r="G388" i="21" s="1"/>
  <c r="AM15" i="5"/>
  <c r="AM6" i="5"/>
  <c r="AQ6" i="5" s="1"/>
  <c r="H223" i="21"/>
  <c r="H36" i="9"/>
  <c r="I8" i="19"/>
  <c r="I17" i="16"/>
  <c r="I15" i="17"/>
  <c r="I16" i="12"/>
  <c r="I24" i="14"/>
  <c r="I19" i="15"/>
  <c r="I27" i="13"/>
  <c r="J11" i="10"/>
  <c r="I37" i="13"/>
  <c r="I20" i="11"/>
  <c r="I16" i="8"/>
  <c r="J11" i="9"/>
  <c r="M8" i="5"/>
  <c r="L40" i="9"/>
  <c r="E25" i="9"/>
  <c r="Q25" i="9"/>
  <c r="J31" i="4"/>
  <c r="T15" i="9"/>
  <c r="T24" i="9"/>
  <c r="T19" i="9"/>
  <c r="T14" i="9"/>
  <c r="T18" i="9"/>
  <c r="F454" i="21"/>
  <c r="AP14" i="5"/>
  <c r="AP6" i="5"/>
  <c r="Q53" i="5"/>
  <c r="AP9" i="5"/>
  <c r="AP13" i="5"/>
  <c r="AP12" i="5"/>
  <c r="AP11" i="5"/>
  <c r="AP10" i="5"/>
  <c r="AP8" i="5"/>
  <c r="AP7" i="5"/>
  <c r="AP5" i="5"/>
  <c r="P58" i="5"/>
  <c r="F459" i="21" s="1"/>
  <c r="AP15" i="5"/>
  <c r="AP4" i="5"/>
  <c r="F437" i="21"/>
  <c r="Q45" i="5"/>
  <c r="G437" i="21" s="1"/>
  <c r="F35" i="19"/>
  <c r="H30" i="17"/>
  <c r="G31" i="17"/>
  <c r="E25" i="21"/>
  <c r="G61" i="21"/>
  <c r="D6" i="20"/>
  <c r="R17" i="4"/>
  <c r="O31" i="4"/>
  <c r="P17" i="4"/>
  <c r="C304" i="21"/>
  <c r="C38" i="3"/>
  <c r="C306" i="21" s="1"/>
  <c r="C39" i="3"/>
  <c r="C307" i="21" s="1"/>
  <c r="D29" i="7"/>
  <c r="E28" i="7"/>
  <c r="F439" i="21"/>
  <c r="Q47" i="5"/>
  <c r="G439" i="21" s="1"/>
  <c r="G64" i="21"/>
  <c r="E28" i="21"/>
  <c r="D9" i="20"/>
  <c r="R20" i="4"/>
  <c r="P20" i="4"/>
  <c r="H64" i="21" s="1"/>
  <c r="H173" i="21"/>
  <c r="R69" i="4"/>
  <c r="F368" i="21"/>
  <c r="J40" i="9"/>
  <c r="E23" i="9"/>
  <c r="Q23" i="9"/>
  <c r="AM7" i="5"/>
  <c r="G387" i="21"/>
  <c r="D40" i="9"/>
  <c r="E15" i="9"/>
  <c r="Q15" i="9"/>
  <c r="I57" i="21"/>
  <c r="G3" i="4"/>
  <c r="F436" i="21"/>
  <c r="Q44" i="5"/>
  <c r="G436" i="21" s="1"/>
  <c r="D20" i="20" l="1"/>
  <c r="E369" i="21"/>
  <c r="F369" i="21"/>
  <c r="D369" i="21"/>
  <c r="H41" i="9"/>
  <c r="H40" i="9"/>
  <c r="H39" i="9"/>
  <c r="H37" i="9"/>
  <c r="H38" i="9" s="1"/>
  <c r="D41" i="9"/>
  <c r="F15" i="9"/>
  <c r="R15" i="9"/>
  <c r="G25" i="21"/>
  <c r="F6" i="20"/>
  <c r="R31" i="4"/>
  <c r="S17" i="4"/>
  <c r="U15" i="9"/>
  <c r="U24" i="9"/>
  <c r="U19" i="9"/>
  <c r="U14" i="9"/>
  <c r="U18" i="9"/>
  <c r="F28" i="7"/>
  <c r="F29" i="7" s="1"/>
  <c r="E29" i="7"/>
  <c r="H259" i="21"/>
  <c r="R15" i="6"/>
  <c r="G435" i="21"/>
  <c r="Q49" i="5"/>
  <c r="G441" i="21" s="1"/>
  <c r="G27" i="21"/>
  <c r="F8" i="20"/>
  <c r="S19" i="4"/>
  <c r="H27" i="21" s="1"/>
  <c r="D34" i="7"/>
  <c r="C35" i="7"/>
  <c r="H34" i="9"/>
  <c r="H35" i="9" s="1"/>
  <c r="H42" i="9"/>
  <c r="AQ8" i="5"/>
  <c r="H61" i="21"/>
  <c r="P31" i="4"/>
  <c r="I30" i="17"/>
  <c r="H31" i="17"/>
  <c r="G35" i="19"/>
  <c r="AQ5" i="5"/>
  <c r="C41" i="9"/>
  <c r="F14" i="9"/>
  <c r="R14" i="9"/>
  <c r="U388" i="21"/>
  <c r="H12" i="4"/>
  <c r="H111" i="21"/>
  <c r="Q15" i="6"/>
  <c r="J13" i="6" s="1"/>
  <c r="J21" i="11" s="1"/>
  <c r="J33" i="11" s="1"/>
  <c r="I22" i="19" s="1"/>
  <c r="G28" i="21"/>
  <c r="F9" i="20"/>
  <c r="S20" i="4"/>
  <c r="H28" i="21" s="1"/>
  <c r="J41" i="9"/>
  <c r="F23" i="9"/>
  <c r="R23" i="9"/>
  <c r="J15" i="9"/>
  <c r="J24" i="9"/>
  <c r="J19" i="9"/>
  <c r="J14" i="9"/>
  <c r="J18" i="9"/>
  <c r="S22" i="6"/>
  <c r="D26" i="6"/>
  <c r="AQ7" i="5"/>
  <c r="AP16" i="5"/>
  <c r="L6" i="20"/>
  <c r="F3" i="4"/>
  <c r="J8" i="19"/>
  <c r="J19" i="15"/>
  <c r="J16" i="12"/>
  <c r="J24" i="14"/>
  <c r="J17" i="16"/>
  <c r="J15" i="17"/>
  <c r="J37" i="13"/>
  <c r="J20" i="11"/>
  <c r="K11" i="10"/>
  <c r="J16" i="8"/>
  <c r="K11" i="9"/>
  <c r="J27" i="13"/>
  <c r="N8" i="5"/>
  <c r="I20" i="6"/>
  <c r="AQ14" i="5"/>
  <c r="L10" i="5" s="1"/>
  <c r="G369" i="21" s="1"/>
  <c r="AM16" i="5"/>
  <c r="AQ4" i="5"/>
  <c r="AQ16" i="5" s="1"/>
  <c r="C342" i="21"/>
  <c r="K9" i="20"/>
  <c r="E342" i="21" s="1"/>
  <c r="L9" i="20"/>
  <c r="F342" i="21" s="1"/>
  <c r="J9" i="20"/>
  <c r="D342" i="21" s="1"/>
  <c r="I30" i="12"/>
  <c r="H25" i="19" s="1"/>
  <c r="J27" i="12"/>
  <c r="AQ9" i="5"/>
  <c r="G10" i="5" s="1"/>
  <c r="C369" i="21"/>
  <c r="Q395" i="21"/>
  <c r="P395" i="21"/>
  <c r="D31" i="7"/>
  <c r="C32" i="7"/>
  <c r="C26" i="7"/>
  <c r="D25" i="7"/>
  <c r="G454" i="21"/>
  <c r="Q58" i="5"/>
  <c r="G459" i="21" s="1"/>
  <c r="I32" i="13"/>
  <c r="I31" i="13"/>
  <c r="I34" i="13"/>
  <c r="I33" i="13"/>
  <c r="I30" i="13"/>
  <c r="I29" i="13"/>
  <c r="I28" i="13"/>
  <c r="AO16" i="5"/>
  <c r="E41" i="9"/>
  <c r="E37" i="9"/>
  <c r="E38" i="9" s="1"/>
  <c r="E39" i="9"/>
  <c r="E40" i="9"/>
  <c r="I41" i="9"/>
  <c r="F22" i="9"/>
  <c r="R22" i="9"/>
  <c r="D339" i="21"/>
  <c r="D151" i="21"/>
  <c r="L41" i="9"/>
  <c r="F25" i="9"/>
  <c r="R25" i="9"/>
  <c r="K40" i="9"/>
  <c r="E24" i="9"/>
  <c r="Q24" i="9"/>
  <c r="G368" i="21"/>
  <c r="U15" i="17"/>
  <c r="U24" i="14"/>
  <c r="U8" i="19"/>
  <c r="U27" i="13"/>
  <c r="U19" i="15"/>
  <c r="U16" i="12"/>
  <c r="U17" i="16"/>
  <c r="U37" i="13"/>
  <c r="U16" i="8"/>
  <c r="V11" i="10"/>
  <c r="U20" i="11"/>
  <c r="V11" i="9"/>
  <c r="E339" i="21"/>
  <c r="E151" i="21"/>
  <c r="Q26" i="5"/>
  <c r="G395" i="21" s="1"/>
  <c r="H187" i="21"/>
  <c r="R18" i="6"/>
  <c r="R19" i="6" s="1"/>
  <c r="R20" i="6" s="1"/>
  <c r="E39" i="21"/>
  <c r="G75" i="21"/>
  <c r="H367" i="21"/>
  <c r="M10" i="5"/>
  <c r="H369" i="21" s="1"/>
  <c r="M9" i="5"/>
  <c r="AQ15" i="5"/>
  <c r="H35" i="13"/>
  <c r="G28" i="19" s="1"/>
  <c r="O13" i="20"/>
  <c r="C334" i="21" s="1"/>
  <c r="C75" i="3"/>
  <c r="C10" i="4"/>
  <c r="K11" i="6"/>
  <c r="J15" i="6"/>
  <c r="J17" i="6"/>
  <c r="F7" i="4" l="1"/>
  <c r="J31" i="13"/>
  <c r="J30" i="13"/>
  <c r="J29" i="13"/>
  <c r="J28" i="13"/>
  <c r="J35" i="13" s="1"/>
  <c r="I28" i="19" s="1"/>
  <c r="J34" i="13"/>
  <c r="J33" i="13"/>
  <c r="J32" i="13"/>
  <c r="G14" i="9"/>
  <c r="S14" i="9"/>
  <c r="E16" i="9"/>
  <c r="Q16" i="9"/>
  <c r="S23" i="6"/>
  <c r="E17" i="6"/>
  <c r="E26" i="6"/>
  <c r="E20" i="9"/>
  <c r="Q20" i="9"/>
  <c r="L42" i="9"/>
  <c r="G25" i="9"/>
  <c r="S25" i="9"/>
  <c r="P16" i="9"/>
  <c r="D16" i="9"/>
  <c r="R16" i="6"/>
  <c r="R17" i="6" s="1"/>
  <c r="R24" i="6"/>
  <c r="F20" i="20"/>
  <c r="G39" i="21"/>
  <c r="H3" i="4"/>
  <c r="F20" i="9"/>
  <c r="R20" i="9"/>
  <c r="K41" i="9"/>
  <c r="F24" i="9"/>
  <c r="R24" i="9"/>
  <c r="D26" i="7"/>
  <c r="E25" i="7"/>
  <c r="J18" i="6"/>
  <c r="I9" i="19" s="1"/>
  <c r="I12" i="19" s="1"/>
  <c r="K22" i="9"/>
  <c r="K25" i="9"/>
  <c r="K20" i="9"/>
  <c r="K15" i="9"/>
  <c r="K24" i="9"/>
  <c r="K19" i="9"/>
  <c r="K14" i="9"/>
  <c r="K23" i="9"/>
  <c r="K18" i="9"/>
  <c r="G15" i="9"/>
  <c r="S15" i="9"/>
  <c r="F16" i="9"/>
  <c r="R16" i="9"/>
  <c r="K17" i="6"/>
  <c r="L11" i="6"/>
  <c r="H25" i="21"/>
  <c r="S31" i="4"/>
  <c r="H368" i="21"/>
  <c r="G16" i="9"/>
  <c r="S16" i="9"/>
  <c r="J20" i="6"/>
  <c r="F339" i="21"/>
  <c r="F151" i="21"/>
  <c r="E34" i="7"/>
  <c r="D35" i="7"/>
  <c r="G20" i="9"/>
  <c r="S20" i="9"/>
  <c r="R21" i="6"/>
  <c r="C24" i="6"/>
  <c r="C36" i="7"/>
  <c r="O14" i="20"/>
  <c r="C335" i="21" s="1"/>
  <c r="F63" i="5"/>
  <c r="C77" i="3"/>
  <c r="C78" i="3" s="1"/>
  <c r="H6" i="4"/>
  <c r="I6" i="4" s="1"/>
  <c r="I12" i="4"/>
  <c r="N31" i="6" s="1"/>
  <c r="I31" i="17"/>
  <c r="H35" i="19"/>
  <c r="J30" i="17"/>
  <c r="V8" i="19"/>
  <c r="V27" i="13"/>
  <c r="V17" i="16"/>
  <c r="V37" i="13"/>
  <c r="V24" i="14"/>
  <c r="W11" i="9"/>
  <c r="V16" i="8"/>
  <c r="V15" i="17"/>
  <c r="V16" i="12"/>
  <c r="W11" i="10"/>
  <c r="V20" i="11"/>
  <c r="V19" i="15"/>
  <c r="J42" i="9"/>
  <c r="G23" i="9"/>
  <c r="S23" i="9"/>
  <c r="I42" i="9"/>
  <c r="G22" i="9"/>
  <c r="S22" i="9"/>
  <c r="K27" i="12"/>
  <c r="J30" i="12"/>
  <c r="I25" i="19" s="1"/>
  <c r="H43" i="9"/>
  <c r="H20" i="9"/>
  <c r="T20" i="9"/>
  <c r="D20" i="9"/>
  <c r="P20" i="9"/>
  <c r="E31" i="7"/>
  <c r="D32" i="7"/>
  <c r="K8" i="19"/>
  <c r="K17" i="16"/>
  <c r="K15" i="17"/>
  <c r="K24" i="14"/>
  <c r="K16" i="12"/>
  <c r="K19" i="15"/>
  <c r="K27" i="13"/>
  <c r="L11" i="10"/>
  <c r="K16" i="8"/>
  <c r="K37" i="13"/>
  <c r="K20" i="11"/>
  <c r="L11" i="9"/>
  <c r="O8" i="5"/>
  <c r="Q24" i="6"/>
  <c r="Q16" i="6"/>
  <c r="K13" i="6" s="1"/>
  <c r="K21" i="11" s="1"/>
  <c r="K33" i="11" s="1"/>
  <c r="J22" i="19" s="1"/>
  <c r="V15" i="9"/>
  <c r="V24" i="9"/>
  <c r="V19" i="9"/>
  <c r="V14" i="9"/>
  <c r="V18" i="9"/>
  <c r="I35" i="13"/>
  <c r="H28" i="19" s="1"/>
  <c r="I367" i="21"/>
  <c r="N10" i="5"/>
  <c r="I369" i="21" s="1"/>
  <c r="N9" i="5"/>
  <c r="H75" i="21"/>
  <c r="E33" i="9"/>
  <c r="F26" i="9" l="1"/>
  <c r="D15" i="19" s="1"/>
  <c r="D16" i="19" s="1"/>
  <c r="D36" i="7"/>
  <c r="R26" i="9"/>
  <c r="P15" i="19" s="1"/>
  <c r="P16" i="19" s="1"/>
  <c r="J43" i="9"/>
  <c r="H23" i="9"/>
  <c r="T23" i="9"/>
  <c r="G26" i="9"/>
  <c r="E15" i="19" s="1"/>
  <c r="E16" i="19" s="1"/>
  <c r="F25" i="7"/>
  <c r="F26" i="7" s="1"/>
  <c r="E26" i="7"/>
  <c r="J24" i="6"/>
  <c r="J22" i="6"/>
  <c r="V21" i="11" s="1"/>
  <c r="V33" i="11" s="1"/>
  <c r="U22" i="19" s="1"/>
  <c r="K20" i="6"/>
  <c r="J26" i="6"/>
  <c r="K30" i="12"/>
  <c r="J25" i="19" s="1"/>
  <c r="L27" i="12"/>
  <c r="K30" i="13"/>
  <c r="K29" i="13"/>
  <c r="K34" i="13"/>
  <c r="K28" i="13"/>
  <c r="K35" i="13" s="1"/>
  <c r="J28" i="19" s="1"/>
  <c r="K33" i="13"/>
  <c r="K32" i="13"/>
  <c r="K31" i="13"/>
  <c r="F31" i="7"/>
  <c r="F32" i="7" s="1"/>
  <c r="E32" i="7"/>
  <c r="E42" i="9"/>
  <c r="E34" i="9"/>
  <c r="E35" i="9" s="1"/>
  <c r="G13" i="6"/>
  <c r="G21" i="11" s="1"/>
  <c r="G33" i="11" s="1"/>
  <c r="F22" i="19" s="1"/>
  <c r="G22" i="6"/>
  <c r="S21" i="11" s="1"/>
  <c r="S33" i="11" s="1"/>
  <c r="R22" i="19" s="1"/>
  <c r="J367" i="21"/>
  <c r="O10" i="5"/>
  <c r="J369" i="21" s="1"/>
  <c r="O9" i="5"/>
  <c r="W17" i="16"/>
  <c r="W37" i="13"/>
  <c r="W19" i="15"/>
  <c r="W20" i="11"/>
  <c r="W24" i="14"/>
  <c r="W8" i="19"/>
  <c r="W15" i="17"/>
  <c r="W27" i="13"/>
  <c r="X11" i="10"/>
  <c r="W16" i="8"/>
  <c r="X11" i="9"/>
  <c r="W16" i="12"/>
  <c r="D26" i="9"/>
  <c r="B15" i="19" s="1"/>
  <c r="I368" i="21"/>
  <c r="L25" i="9"/>
  <c r="L20" i="9"/>
  <c r="L15" i="9"/>
  <c r="L24" i="9"/>
  <c r="L19" i="9"/>
  <c r="L14" i="9"/>
  <c r="L23" i="9"/>
  <c r="L18" i="9"/>
  <c r="L22" i="9"/>
  <c r="I43" i="9"/>
  <c r="H22" i="9"/>
  <c r="T22" i="9"/>
  <c r="C477" i="21"/>
  <c r="G63" i="5"/>
  <c r="D477" i="21" s="1"/>
  <c r="F64" i="5"/>
  <c r="K15" i="6"/>
  <c r="P26" i="9"/>
  <c r="N15" i="19" s="1"/>
  <c r="S24" i="6"/>
  <c r="F17" i="6"/>
  <c r="F26" i="6"/>
  <c r="L43" i="9"/>
  <c r="H25" i="9"/>
  <c r="T25" i="9"/>
  <c r="M10" i="19"/>
  <c r="C33" i="6"/>
  <c r="D7" i="6"/>
  <c r="H39" i="21"/>
  <c r="Q18" i="6"/>
  <c r="Q19" i="6" s="1"/>
  <c r="Q20" i="6" s="1"/>
  <c r="Q17" i="6"/>
  <c r="Q26" i="6" s="1"/>
  <c r="I13" i="6" s="1"/>
  <c r="Q25" i="6"/>
  <c r="R22" i="6"/>
  <c r="D24" i="6"/>
  <c r="R25" i="6"/>
  <c r="G15" i="6"/>
  <c r="G24" i="6"/>
  <c r="O9" i="20"/>
  <c r="C330" i="21" s="1"/>
  <c r="E10" i="4"/>
  <c r="I10" i="4" s="1"/>
  <c r="L17" i="6"/>
  <c r="L15" i="6"/>
  <c r="M11" i="6"/>
  <c r="K16" i="9"/>
  <c r="K26" i="9" s="1"/>
  <c r="I15" i="19" s="1"/>
  <c r="I16" i="19" s="1"/>
  <c r="I17" i="19" s="1"/>
  <c r="G24" i="9"/>
  <c r="S24" i="9"/>
  <c r="S26" i="9" s="1"/>
  <c r="Q15" i="19" s="1"/>
  <c r="Q16" i="19" s="1"/>
  <c r="I35" i="19"/>
  <c r="K30" i="17"/>
  <c r="J31" i="17"/>
  <c r="F34" i="7"/>
  <c r="F35" i="7" s="1"/>
  <c r="E35" i="7"/>
  <c r="K18" i="6"/>
  <c r="J9" i="19" s="1"/>
  <c r="J12" i="19" s="1"/>
  <c r="Q26" i="9"/>
  <c r="O15" i="19" s="1"/>
  <c r="O16" i="19" s="1"/>
  <c r="L19" i="15"/>
  <c r="L8" i="19"/>
  <c r="L24" i="14"/>
  <c r="L17" i="16"/>
  <c r="L15" i="17"/>
  <c r="L37" i="13"/>
  <c r="L20" i="11"/>
  <c r="M11" i="10"/>
  <c r="P8" i="5"/>
  <c r="L16" i="8"/>
  <c r="L16" i="12"/>
  <c r="M11" i="9"/>
  <c r="L27" i="13"/>
  <c r="H44" i="9"/>
  <c r="I20" i="9"/>
  <c r="U20" i="9"/>
  <c r="W25" i="9"/>
  <c r="W24" i="9"/>
  <c r="W23" i="9"/>
  <c r="W22" i="9"/>
  <c r="W20" i="9"/>
  <c r="W19" i="9"/>
  <c r="W18" i="9"/>
  <c r="W16" i="9"/>
  <c r="W15" i="9"/>
  <c r="W14" i="9"/>
  <c r="H7" i="4"/>
  <c r="I3" i="4"/>
  <c r="I7" i="4" s="1"/>
  <c r="E26" i="9"/>
  <c r="C15" i="19" s="1"/>
  <c r="C16" i="19" s="1"/>
  <c r="C17" i="19" s="1"/>
  <c r="L13" i="6" l="1"/>
  <c r="L21" i="11" s="1"/>
  <c r="L33" i="11" s="1"/>
  <c r="K22" i="19" s="1"/>
  <c r="J27" i="6"/>
  <c r="U9" i="19" s="1"/>
  <c r="I18" i="19"/>
  <c r="I15" i="20"/>
  <c r="D529" i="21" s="1"/>
  <c r="E10" i="18"/>
  <c r="I21" i="20" s="1"/>
  <c r="M17" i="6"/>
  <c r="M15" i="6"/>
  <c r="M13" i="6"/>
  <c r="M21" i="11" s="1"/>
  <c r="M33" i="11" s="1"/>
  <c r="L22" i="19" s="1"/>
  <c r="N11" i="6"/>
  <c r="K367" i="21"/>
  <c r="P10" i="5"/>
  <c r="K369" i="21" s="1"/>
  <c r="P9" i="5"/>
  <c r="I44" i="9"/>
  <c r="I22" i="9"/>
  <c r="U22" i="9"/>
  <c r="R23" i="6"/>
  <c r="E15" i="6"/>
  <c r="E24" i="6"/>
  <c r="L16" i="9"/>
  <c r="L26" i="9" s="1"/>
  <c r="J15" i="19" s="1"/>
  <c r="J16" i="19" s="1"/>
  <c r="J17" i="19" s="1"/>
  <c r="E36" i="7"/>
  <c r="J20" i="9"/>
  <c r="V20" i="9"/>
  <c r="H13" i="6"/>
  <c r="H21" i="11" s="1"/>
  <c r="H33" i="11" s="1"/>
  <c r="G22" i="19" s="1"/>
  <c r="H22" i="6"/>
  <c r="T21" i="11" s="1"/>
  <c r="T33" i="11" s="1"/>
  <c r="S22" i="19" s="1"/>
  <c r="J368" i="21"/>
  <c r="F36" i="7"/>
  <c r="K24" i="6"/>
  <c r="K22" i="6"/>
  <c r="W21" i="11" s="1"/>
  <c r="W33" i="11" s="1"/>
  <c r="V22" i="19" s="1"/>
  <c r="L20" i="6"/>
  <c r="K26" i="6"/>
  <c r="J44" i="9"/>
  <c r="I23" i="9"/>
  <c r="U23" i="9"/>
  <c r="W26" i="9"/>
  <c r="U15" i="19" s="1"/>
  <c r="U16" i="19" s="1"/>
  <c r="C18" i="19"/>
  <c r="L29" i="13"/>
  <c r="L28" i="13"/>
  <c r="L31" i="13"/>
  <c r="L33" i="13"/>
  <c r="L32" i="13"/>
  <c r="L34" i="13"/>
  <c r="L30" i="13"/>
  <c r="B14" i="19"/>
  <c r="N14" i="19"/>
  <c r="I21" i="11"/>
  <c r="I33" i="11" s="1"/>
  <c r="H22" i="19" s="1"/>
  <c r="I22" i="6"/>
  <c r="U21" i="11" s="1"/>
  <c r="U33" i="11" s="1"/>
  <c r="T22" i="19" s="1"/>
  <c r="C478" i="21"/>
  <c r="F67" i="5"/>
  <c r="G64" i="5"/>
  <c r="D478" i="21" s="1"/>
  <c r="R26" i="6"/>
  <c r="H15" i="6"/>
  <c r="H24" i="6"/>
  <c r="X25" i="9"/>
  <c r="X20" i="9"/>
  <c r="X15" i="9"/>
  <c r="X24" i="9"/>
  <c r="X19" i="9"/>
  <c r="X14" i="9"/>
  <c r="X23" i="9"/>
  <c r="X18" i="9"/>
  <c r="X22" i="9"/>
  <c r="X16" i="9"/>
  <c r="J35" i="19"/>
  <c r="K31" i="17"/>
  <c r="L30" i="17"/>
  <c r="S25" i="6"/>
  <c r="G17" i="6"/>
  <c r="G18" i="6" s="1"/>
  <c r="F9" i="19" s="1"/>
  <c r="F12" i="19" s="1"/>
  <c r="G26" i="6"/>
  <c r="G27" i="6" s="1"/>
  <c r="R9" i="19" s="1"/>
  <c r="M25" i="9"/>
  <c r="M20" i="9"/>
  <c r="M15" i="9"/>
  <c r="M24" i="9"/>
  <c r="M19" i="9"/>
  <c r="M14" i="9"/>
  <c r="M23" i="9"/>
  <c r="M18" i="9"/>
  <c r="M22" i="9"/>
  <c r="M16" i="9"/>
  <c r="J18" i="19"/>
  <c r="L44" i="9"/>
  <c r="I25" i="9"/>
  <c r="U25" i="9"/>
  <c r="X8" i="19"/>
  <c r="X19" i="15"/>
  <c r="X15" i="17"/>
  <c r="X24" i="14"/>
  <c r="X37" i="13"/>
  <c r="Y11" i="9"/>
  <c r="X16" i="8"/>
  <c r="X17" i="16"/>
  <c r="X16" i="12"/>
  <c r="Y11" i="10"/>
  <c r="X27" i="13"/>
  <c r="X20" i="11"/>
  <c r="M15" i="17"/>
  <c r="M24" i="14"/>
  <c r="M8" i="19"/>
  <c r="M27" i="13"/>
  <c r="M17" i="16"/>
  <c r="M37" i="13"/>
  <c r="M19" i="15"/>
  <c r="M16" i="8"/>
  <c r="N11" i="10"/>
  <c r="M16" i="12"/>
  <c r="M20" i="11"/>
  <c r="N11" i="9"/>
  <c r="Q8" i="5"/>
  <c r="N10" i="19"/>
  <c r="D33" i="6"/>
  <c r="E43" i="9"/>
  <c r="H16" i="9"/>
  <c r="H26" i="9" s="1"/>
  <c r="F15" i="19" s="1"/>
  <c r="F16" i="19" s="1"/>
  <c r="T16" i="9"/>
  <c r="T26" i="9" s="1"/>
  <c r="R15" i="19" s="1"/>
  <c r="R16" i="19" s="1"/>
  <c r="C22" i="6"/>
  <c r="Q21" i="6"/>
  <c r="L30" i="12"/>
  <c r="K25" i="19" s="1"/>
  <c r="M27" i="12"/>
  <c r="L18" i="6" l="1"/>
  <c r="K9" i="19" s="1"/>
  <c r="K12" i="19" s="1"/>
  <c r="K18" i="19" s="1"/>
  <c r="K27" i="6"/>
  <c r="V9" i="19" s="1"/>
  <c r="C481" i="21"/>
  <c r="G67" i="5"/>
  <c r="D481" i="21" s="1"/>
  <c r="F74" i="5"/>
  <c r="F17" i="19"/>
  <c r="N27" i="13"/>
  <c r="N17" i="16"/>
  <c r="N37" i="13"/>
  <c r="N24" i="14"/>
  <c r="N15" i="17"/>
  <c r="N19" i="15"/>
  <c r="N16" i="12"/>
  <c r="O11" i="9"/>
  <c r="N16" i="8"/>
  <c r="O11" i="10"/>
  <c r="N20" i="11"/>
  <c r="R8" i="5"/>
  <c r="E44" i="9"/>
  <c r="I16" i="9"/>
  <c r="I26" i="9" s="1"/>
  <c r="G15" i="19" s="1"/>
  <c r="G16" i="19" s="1"/>
  <c r="U16" i="9"/>
  <c r="U26" i="9" s="1"/>
  <c r="S15" i="19" s="1"/>
  <c r="S16" i="19" s="1"/>
  <c r="Y25" i="9"/>
  <c r="Y24" i="9"/>
  <c r="Y23" i="9"/>
  <c r="Y22" i="9"/>
  <c r="Y20" i="9"/>
  <c r="Y19" i="9"/>
  <c r="Y18" i="9"/>
  <c r="Y16" i="9"/>
  <c r="Y15" i="9"/>
  <c r="Y14" i="9"/>
  <c r="J25" i="9"/>
  <c r="V25" i="9"/>
  <c r="K35" i="19"/>
  <c r="M30" i="17"/>
  <c r="L31" i="17"/>
  <c r="X26" i="9"/>
  <c r="V15" i="19" s="1"/>
  <c r="V16" i="19" s="1"/>
  <c r="I15" i="6"/>
  <c r="I24" i="6"/>
  <c r="L35" i="13"/>
  <c r="K28" i="19" s="1"/>
  <c r="J23" i="9"/>
  <c r="V23" i="9"/>
  <c r="O21" i="11"/>
  <c r="C27" i="6"/>
  <c r="N9" i="19" s="1"/>
  <c r="N12" i="19" s="1"/>
  <c r="Y8" i="19"/>
  <c r="Y17" i="16"/>
  <c r="Y15" i="17"/>
  <c r="Y16" i="12"/>
  <c r="Y24" i="14"/>
  <c r="Y37" i="13"/>
  <c r="Y27" i="13"/>
  <c r="Y19" i="15"/>
  <c r="Z11" i="10"/>
  <c r="Y16" i="8"/>
  <c r="Y20" i="11"/>
  <c r="Z11" i="9"/>
  <c r="M28" i="13"/>
  <c r="M30" i="13"/>
  <c r="M33" i="13"/>
  <c r="M32" i="13"/>
  <c r="M29" i="13"/>
  <c r="M31" i="13"/>
  <c r="M34" i="13"/>
  <c r="M30" i="12"/>
  <c r="L25" i="19" s="1"/>
  <c r="N27" i="12"/>
  <c r="S26" i="6"/>
  <c r="H17" i="6"/>
  <c r="H18" i="6" s="1"/>
  <c r="G9" i="19" s="1"/>
  <c r="G12" i="19" s="1"/>
  <c r="H26" i="6"/>
  <c r="H27" i="6" s="1"/>
  <c r="S9" i="19" s="1"/>
  <c r="F15" i="18"/>
  <c r="N16" i="19"/>
  <c r="F15" i="6"/>
  <c r="D5" i="6" s="1"/>
  <c r="I13" i="20" s="1"/>
  <c r="F24" i="6"/>
  <c r="N13" i="6"/>
  <c r="N21" i="11" s="1"/>
  <c r="N33" i="11" s="1"/>
  <c r="M22" i="19" s="1"/>
  <c r="N15" i="6"/>
  <c r="N17" i="6"/>
  <c r="L22" i="6"/>
  <c r="X21" i="11" s="1"/>
  <c r="X33" i="11" s="1"/>
  <c r="W22" i="19" s="1"/>
  <c r="L24" i="6"/>
  <c r="M20" i="6"/>
  <c r="L26" i="6"/>
  <c r="L367" i="21"/>
  <c r="Q10" i="5"/>
  <c r="L369" i="21" s="1"/>
  <c r="Q9" i="5"/>
  <c r="N24" i="9"/>
  <c r="N19" i="9"/>
  <c r="N14" i="9"/>
  <c r="N23" i="9"/>
  <c r="N18" i="9"/>
  <c r="N22" i="9"/>
  <c r="N16" i="9"/>
  <c r="N25" i="9"/>
  <c r="N20" i="9"/>
  <c r="N15" i="9"/>
  <c r="M26" i="9"/>
  <c r="K15" i="19" s="1"/>
  <c r="K16" i="19" s="1"/>
  <c r="K17" i="19" s="1"/>
  <c r="O10" i="19"/>
  <c r="E33" i="6"/>
  <c r="B16" i="19"/>
  <c r="B17" i="19" s="1"/>
  <c r="E15" i="18"/>
  <c r="K368" i="21"/>
  <c r="Q22" i="6"/>
  <c r="D22" i="6"/>
  <c r="J22" i="9"/>
  <c r="V22" i="9"/>
  <c r="M18" i="6"/>
  <c r="L9" i="19" s="1"/>
  <c r="L12" i="19" s="1"/>
  <c r="J16" i="9" l="1"/>
  <c r="J26" i="9" s="1"/>
  <c r="H15" i="19" s="1"/>
  <c r="H16" i="19" s="1"/>
  <c r="V16" i="9"/>
  <c r="V26" i="9" s="1"/>
  <c r="T15" i="19" s="1"/>
  <c r="T16" i="19" s="1"/>
  <c r="O25" i="9"/>
  <c r="O24" i="9"/>
  <c r="O23" i="9"/>
  <c r="O22" i="9"/>
  <c r="O20" i="9"/>
  <c r="D6" i="9" s="1"/>
  <c r="O19" i="9"/>
  <c r="O18" i="9"/>
  <c r="O16" i="9"/>
  <c r="O15" i="9"/>
  <c r="O14" i="9"/>
  <c r="P21" i="11"/>
  <c r="P33" i="11" s="1"/>
  <c r="O22" i="19" s="1"/>
  <c r="D27" i="6"/>
  <c r="O9" i="19" s="1"/>
  <c r="O12" i="19" s="1"/>
  <c r="Q23" i="6"/>
  <c r="E13" i="6"/>
  <c r="E22" i="6"/>
  <c r="L27" i="6"/>
  <c r="W9" i="19" s="1"/>
  <c r="N26" i="9"/>
  <c r="L15" i="19" s="1"/>
  <c r="L16" i="19" s="1"/>
  <c r="L17" i="19" s="1"/>
  <c r="M24" i="6"/>
  <c r="N20" i="6"/>
  <c r="M26" i="6"/>
  <c r="M22" i="6"/>
  <c r="Y21" i="11" s="1"/>
  <c r="Y33" i="11" s="1"/>
  <c r="X22" i="19" s="1"/>
  <c r="N30" i="12"/>
  <c r="M25" i="19" s="1"/>
  <c r="O27" i="12"/>
  <c r="M35" i="13"/>
  <c r="L28" i="19" s="1"/>
  <c r="Y26" i="9"/>
  <c r="W15" i="19" s="1"/>
  <c r="W16" i="19" s="1"/>
  <c r="M367" i="21"/>
  <c r="R10" i="5"/>
  <c r="M369" i="21" s="1"/>
  <c r="R9" i="5"/>
  <c r="C488" i="21"/>
  <c r="F79" i="5"/>
  <c r="K82" i="5"/>
  <c r="F76" i="5"/>
  <c r="G74" i="5"/>
  <c r="D488" i="21" s="1"/>
  <c r="Z24" i="9"/>
  <c r="Z19" i="9"/>
  <c r="Z14" i="9"/>
  <c r="Z23" i="9"/>
  <c r="Z18" i="9"/>
  <c r="Z22" i="9"/>
  <c r="Z16" i="9"/>
  <c r="Z25" i="9"/>
  <c r="Z20" i="9"/>
  <c r="Z15" i="9"/>
  <c r="P10" i="19"/>
  <c r="F33" i="6"/>
  <c r="G18" i="19"/>
  <c r="G17" i="19"/>
  <c r="N17" i="19"/>
  <c r="I17" i="6"/>
  <c r="I18" i="6" s="1"/>
  <c r="H9" i="19" s="1"/>
  <c r="H12" i="19" s="1"/>
  <c r="I26" i="6"/>
  <c r="I27" i="6" s="1"/>
  <c r="T9" i="19" s="1"/>
  <c r="O33" i="11"/>
  <c r="N22" i="19" s="1"/>
  <c r="D6" i="6"/>
  <c r="I14" i="20" s="1"/>
  <c r="L368" i="21"/>
  <c r="N18" i="6"/>
  <c r="M9" i="19" s="1"/>
  <c r="M12" i="19" s="1"/>
  <c r="N34" i="13"/>
  <c r="N33" i="13"/>
  <c r="N30" i="13"/>
  <c r="N32" i="13"/>
  <c r="N29" i="13"/>
  <c r="N31" i="13"/>
  <c r="N28" i="13"/>
  <c r="B18" i="19"/>
  <c r="G15" i="18"/>
  <c r="L35" i="19"/>
  <c r="M31" i="17"/>
  <c r="N30" i="17"/>
  <c r="Z19" i="15"/>
  <c r="Z16" i="12"/>
  <c r="Z24" i="14"/>
  <c r="Z27" i="13"/>
  <c r="Z17" i="16"/>
  <c r="Z15" i="17"/>
  <c r="Z20" i="11"/>
  <c r="AA11" i="10"/>
  <c r="Z16" i="8"/>
  <c r="AA11" i="9"/>
  <c r="Z37" i="13"/>
  <c r="F18" i="19"/>
  <c r="M27" i="6" l="1"/>
  <c r="X9" i="19" s="1"/>
  <c r="O26" i="9"/>
  <c r="M15" i="19" s="1"/>
  <c r="M16" i="19" s="1"/>
  <c r="M17" i="19" s="1"/>
  <c r="M18" i="19" s="1"/>
  <c r="O17" i="19"/>
  <c r="O18" i="19" s="1"/>
  <c r="H15" i="18"/>
  <c r="O32" i="13"/>
  <c r="C9" i="13"/>
  <c r="C503" i="21" s="1"/>
  <c r="N18" i="19"/>
  <c r="L18" i="19"/>
  <c r="N26" i="6"/>
  <c r="N22" i="6"/>
  <c r="Z21" i="11" s="1"/>
  <c r="Z33" i="11" s="1"/>
  <c r="Y22" i="19" s="1"/>
  <c r="N24" i="6"/>
  <c r="E5" i="6" s="1"/>
  <c r="AA24" i="9"/>
  <c r="AA19" i="9"/>
  <c r="AA14" i="9"/>
  <c r="AA23" i="9"/>
  <c r="AA18" i="9"/>
  <c r="AA22" i="9"/>
  <c r="AA16" i="9"/>
  <c r="AA25" i="9"/>
  <c r="AA20" i="9"/>
  <c r="AA15" i="9"/>
  <c r="O30" i="13"/>
  <c r="C7" i="13"/>
  <c r="C501" i="21" s="1"/>
  <c r="O29" i="13"/>
  <c r="C6" i="13"/>
  <c r="C500" i="21" s="1"/>
  <c r="O33" i="13"/>
  <c r="C10" i="13"/>
  <c r="C490" i="21"/>
  <c r="Q11" i="5"/>
  <c r="I11" i="5"/>
  <c r="L11" i="5"/>
  <c r="R11" i="5"/>
  <c r="M370" i="21" s="1"/>
  <c r="P11" i="5"/>
  <c r="F80" i="5"/>
  <c r="C495" i="21" s="1"/>
  <c r="O11" i="5"/>
  <c r="F77" i="5"/>
  <c r="N11" i="5"/>
  <c r="M11" i="5"/>
  <c r="J11" i="5"/>
  <c r="K11" i="5"/>
  <c r="H11" i="5"/>
  <c r="O34" i="13"/>
  <c r="C11" i="13"/>
  <c r="Q10" i="19"/>
  <c r="G33" i="6"/>
  <c r="D7" i="9"/>
  <c r="Z26" i="9"/>
  <c r="X15" i="19" s="1"/>
  <c r="X16" i="19" s="1"/>
  <c r="C493" i="21"/>
  <c r="G11" i="5"/>
  <c r="G12" i="5" s="1"/>
  <c r="P27" i="12"/>
  <c r="O30" i="12"/>
  <c r="N25" i="19" s="1"/>
  <c r="Q21" i="11"/>
  <c r="E27" i="6"/>
  <c r="P9" i="19" s="1"/>
  <c r="P12" i="19" s="1"/>
  <c r="D5" i="9"/>
  <c r="M35" i="19"/>
  <c r="N31" i="17"/>
  <c r="O30" i="17"/>
  <c r="C11" i="17"/>
  <c r="N35" i="13"/>
  <c r="M28" i="19" s="1"/>
  <c r="O28" i="13"/>
  <c r="C5" i="13"/>
  <c r="H17" i="19"/>
  <c r="H18" i="19"/>
  <c r="E21" i="11"/>
  <c r="E18" i="6"/>
  <c r="D9" i="19" s="1"/>
  <c r="D12" i="19" s="1"/>
  <c r="O31" i="13"/>
  <c r="C8" i="13"/>
  <c r="C502" i="21" s="1"/>
  <c r="M368" i="21"/>
  <c r="F13" i="6"/>
  <c r="D4" i="6" s="1"/>
  <c r="F22" i="6"/>
  <c r="E5" i="9" l="1"/>
  <c r="J13" i="20"/>
  <c r="F5" i="6"/>
  <c r="C499" i="21"/>
  <c r="C12" i="13"/>
  <c r="P17" i="19"/>
  <c r="P18" i="19" s="1"/>
  <c r="J370" i="21"/>
  <c r="O12" i="5"/>
  <c r="O35" i="13"/>
  <c r="N28" i="19" s="1"/>
  <c r="P28" i="13"/>
  <c r="Q33" i="11"/>
  <c r="P22" i="19" s="1"/>
  <c r="P34" i="13"/>
  <c r="Q34" i="13" s="1"/>
  <c r="R34" i="13" s="1"/>
  <c r="S34" i="13" s="1"/>
  <c r="T34" i="13" s="1"/>
  <c r="U34" i="13" s="1"/>
  <c r="V34" i="13" s="1"/>
  <c r="W34" i="13" s="1"/>
  <c r="X34" i="13" s="1"/>
  <c r="Y34" i="13" s="1"/>
  <c r="Z34" i="13" s="1"/>
  <c r="D10" i="13"/>
  <c r="E10" i="13" s="1"/>
  <c r="F10" i="13" s="1"/>
  <c r="P33" i="13"/>
  <c r="Q33" i="13" s="1"/>
  <c r="R33" i="13" s="1"/>
  <c r="S33" i="13" s="1"/>
  <c r="T33" i="13" s="1"/>
  <c r="U33" i="13" s="1"/>
  <c r="V33" i="13" s="1"/>
  <c r="W33" i="13" s="1"/>
  <c r="X33" i="13" s="1"/>
  <c r="Y33" i="13" s="1"/>
  <c r="Z33" i="13" s="1"/>
  <c r="E6" i="9"/>
  <c r="F6" i="9" s="1"/>
  <c r="G6" i="9" s="1"/>
  <c r="D9" i="13"/>
  <c r="P32" i="13"/>
  <c r="Q32" i="13" s="1"/>
  <c r="R32" i="13" s="1"/>
  <c r="S32" i="13" s="1"/>
  <c r="T32" i="13" s="1"/>
  <c r="U32" i="13" s="1"/>
  <c r="V32" i="13" s="1"/>
  <c r="W32" i="13" s="1"/>
  <c r="X32" i="13" s="1"/>
  <c r="Y32" i="13" s="1"/>
  <c r="Z32" i="13" s="1"/>
  <c r="E37" i="18"/>
  <c r="C12" i="17"/>
  <c r="F370" i="21"/>
  <c r="K12" i="5"/>
  <c r="P31" i="13"/>
  <c r="Q31" i="13" s="1"/>
  <c r="R31" i="13" s="1"/>
  <c r="S31" i="13" s="1"/>
  <c r="T31" i="13" s="1"/>
  <c r="U31" i="13" s="1"/>
  <c r="V31" i="13" s="1"/>
  <c r="W31" i="13" s="1"/>
  <c r="X31" i="13" s="1"/>
  <c r="Y31" i="13" s="1"/>
  <c r="Z31" i="13" s="1"/>
  <c r="D494" i="21"/>
  <c r="H12" i="5"/>
  <c r="K370" i="21"/>
  <c r="P12" i="5"/>
  <c r="E7" i="9"/>
  <c r="F7" i="9" s="1"/>
  <c r="G7" i="9" s="1"/>
  <c r="D17" i="19"/>
  <c r="D6" i="13"/>
  <c r="P29" i="13"/>
  <c r="Q29" i="13" s="1"/>
  <c r="R29" i="13" s="1"/>
  <c r="S29" i="13" s="1"/>
  <c r="T29" i="13" s="1"/>
  <c r="U29" i="13" s="1"/>
  <c r="V29" i="13" s="1"/>
  <c r="W29" i="13" s="1"/>
  <c r="X29" i="13" s="1"/>
  <c r="Y29" i="13" s="1"/>
  <c r="Z29" i="13" s="1"/>
  <c r="B26" i="19"/>
  <c r="B36" i="19" s="1"/>
  <c r="B37" i="19" s="1"/>
  <c r="B6" i="19" s="1"/>
  <c r="C5" i="19" s="1"/>
  <c r="N26" i="19"/>
  <c r="N27" i="6"/>
  <c r="Y9" i="19" s="1"/>
  <c r="E6" i="6"/>
  <c r="P30" i="12"/>
  <c r="O25" i="19" s="1"/>
  <c r="Q27" i="12"/>
  <c r="I12" i="20"/>
  <c r="E9" i="18"/>
  <c r="D8" i="6"/>
  <c r="I16" i="20" s="1"/>
  <c r="E370" i="21"/>
  <c r="J12" i="5"/>
  <c r="G370" i="21"/>
  <c r="L12" i="5"/>
  <c r="F21" i="11"/>
  <c r="F33" i="11" s="1"/>
  <c r="E22" i="19" s="1"/>
  <c r="F18" i="6"/>
  <c r="E9" i="19" s="1"/>
  <c r="E12" i="19" s="1"/>
  <c r="E33" i="11"/>
  <c r="D22" i="19" s="1"/>
  <c r="R10" i="19"/>
  <c r="R12" i="19" s="1"/>
  <c r="H33" i="6"/>
  <c r="H370" i="21"/>
  <c r="M12" i="5"/>
  <c r="D370" i="21"/>
  <c r="I12" i="5"/>
  <c r="I370" i="21"/>
  <c r="N12" i="5"/>
  <c r="L370" i="21"/>
  <c r="Q12" i="5"/>
  <c r="F5" i="9"/>
  <c r="R21" i="11"/>
  <c r="R33" i="11" s="1"/>
  <c r="Q22" i="19" s="1"/>
  <c r="E4" i="6"/>
  <c r="F27" i="6"/>
  <c r="Q9" i="19" s="1"/>
  <c r="Q12" i="19" s="1"/>
  <c r="N35" i="19"/>
  <c r="P30" i="17"/>
  <c r="O31" i="17"/>
  <c r="R12" i="5"/>
  <c r="D8" i="9"/>
  <c r="E16" i="18" s="1"/>
  <c r="E17" i="18" s="1"/>
  <c r="C491" i="21"/>
  <c r="F78" i="5"/>
  <c r="C492" i="21" s="1"/>
  <c r="P30" i="13"/>
  <c r="Q30" i="13" s="1"/>
  <c r="R30" i="13" s="1"/>
  <c r="S30" i="13" s="1"/>
  <c r="T30" i="13" s="1"/>
  <c r="U30" i="13" s="1"/>
  <c r="V30" i="13" s="1"/>
  <c r="W30" i="13" s="1"/>
  <c r="X30" i="13" s="1"/>
  <c r="Y30" i="13" s="1"/>
  <c r="Z30" i="13" s="1"/>
  <c r="AA26" i="9"/>
  <c r="Y15" i="19" s="1"/>
  <c r="Y16" i="19" s="1"/>
  <c r="C5" i="11" l="1"/>
  <c r="C17" i="11" s="1"/>
  <c r="E24" i="18" s="1"/>
  <c r="N36" i="19"/>
  <c r="N37" i="19" s="1"/>
  <c r="E8" i="9"/>
  <c r="F16" i="18" s="1"/>
  <c r="F17" i="18" s="1"/>
  <c r="F44" i="18" s="1"/>
  <c r="H7" i="5"/>
  <c r="E28" i="18" s="1"/>
  <c r="Q17" i="19"/>
  <c r="Q18" i="19" s="1"/>
  <c r="J371" i="21"/>
  <c r="J26" i="19"/>
  <c r="J36" i="19" s="1"/>
  <c r="J37" i="19" s="1"/>
  <c r="V26" i="19"/>
  <c r="I25" i="20"/>
  <c r="E44" i="18"/>
  <c r="E17" i="19"/>
  <c r="K371" i="21"/>
  <c r="W26" i="19"/>
  <c r="K26" i="19"/>
  <c r="K36" i="19" s="1"/>
  <c r="K37" i="19" s="1"/>
  <c r="D11" i="13"/>
  <c r="E11" i="13" s="1"/>
  <c r="F11" i="13" s="1"/>
  <c r="J12" i="20"/>
  <c r="F9" i="18"/>
  <c r="F4" i="6"/>
  <c r="D371" i="21"/>
  <c r="D26" i="19"/>
  <c r="D36" i="19" s="1"/>
  <c r="D37" i="19" s="1"/>
  <c r="P26" i="19"/>
  <c r="I20" i="20"/>
  <c r="E12" i="18"/>
  <c r="M371" i="21"/>
  <c r="M26" i="19"/>
  <c r="M36" i="19" s="1"/>
  <c r="M37" i="19" s="1"/>
  <c r="Y26" i="19"/>
  <c r="G5" i="9"/>
  <c r="G8" i="9" s="1"/>
  <c r="H16" i="18" s="1"/>
  <c r="H17" i="18" s="1"/>
  <c r="F8" i="9"/>
  <c r="G16" i="18" s="1"/>
  <c r="G17" i="18" s="1"/>
  <c r="H371" i="21"/>
  <c r="T26" i="19"/>
  <c r="H26" i="19"/>
  <c r="H36" i="19" s="1"/>
  <c r="H37" i="19" s="1"/>
  <c r="C371" i="21"/>
  <c r="C26" i="19"/>
  <c r="C36" i="19" s="1"/>
  <c r="C37" i="19" s="1"/>
  <c r="C6" i="19" s="1"/>
  <c r="D5" i="19" s="1"/>
  <c r="O26" i="19"/>
  <c r="D5" i="11"/>
  <c r="D500" i="21"/>
  <c r="E6" i="13"/>
  <c r="C504" i="21"/>
  <c r="E30" i="18"/>
  <c r="C14" i="13"/>
  <c r="D503" i="21"/>
  <c r="E9" i="13"/>
  <c r="G371" i="21"/>
  <c r="S26" i="19"/>
  <c r="G26" i="19"/>
  <c r="G36" i="19" s="1"/>
  <c r="G37" i="19" s="1"/>
  <c r="Q30" i="12"/>
  <c r="P25" i="19" s="1"/>
  <c r="R27" i="12"/>
  <c r="L371" i="21"/>
  <c r="L26" i="19"/>
  <c r="L36" i="19" s="1"/>
  <c r="L37" i="19" s="1"/>
  <c r="X26" i="19"/>
  <c r="S10" i="19"/>
  <c r="S12" i="19" s="1"/>
  <c r="I33" i="6"/>
  <c r="P35" i="13"/>
  <c r="O28" i="19" s="1"/>
  <c r="Q28" i="13"/>
  <c r="D7" i="13"/>
  <c r="O35" i="19"/>
  <c r="Q30" i="17"/>
  <c r="P31" i="17"/>
  <c r="R18" i="19"/>
  <c r="R17" i="19"/>
  <c r="J14" i="20"/>
  <c r="F6" i="6"/>
  <c r="D18" i="19"/>
  <c r="D8" i="13"/>
  <c r="E371" i="21"/>
  <c r="E26" i="19"/>
  <c r="E36" i="19" s="1"/>
  <c r="Q26" i="19"/>
  <c r="F371" i="21"/>
  <c r="R26" i="19"/>
  <c r="F26" i="19"/>
  <c r="F36" i="19" s="1"/>
  <c r="F37" i="19" s="1"/>
  <c r="K13" i="20"/>
  <c r="G5" i="6"/>
  <c r="L13" i="20" s="1"/>
  <c r="I371" i="21"/>
  <c r="U26" i="19"/>
  <c r="I26" i="19"/>
  <c r="I36" i="19" s="1"/>
  <c r="I37" i="19" s="1"/>
  <c r="C366" i="21" l="1"/>
  <c r="E38" i="18"/>
  <c r="I26" i="20" s="1"/>
  <c r="I27" i="20" s="1"/>
  <c r="C37" i="7"/>
  <c r="D37" i="7" s="1"/>
  <c r="J25" i="20"/>
  <c r="I7" i="5"/>
  <c r="D366" i="21" s="1"/>
  <c r="O36" i="19"/>
  <c r="O37" i="19" s="1"/>
  <c r="D6" i="19"/>
  <c r="E5" i="19" s="1"/>
  <c r="P35" i="19"/>
  <c r="Q31" i="17"/>
  <c r="R30" i="17"/>
  <c r="T10" i="19"/>
  <c r="T12" i="19" s="1"/>
  <c r="J33" i="6"/>
  <c r="D502" i="21"/>
  <c r="E8" i="13"/>
  <c r="S17" i="19"/>
  <c r="S18" i="19"/>
  <c r="I23" i="20"/>
  <c r="E43" i="18"/>
  <c r="E45" i="18" s="1"/>
  <c r="E19" i="18"/>
  <c r="K12" i="20"/>
  <c r="G9" i="18"/>
  <c r="G4" i="6"/>
  <c r="D501" i="21"/>
  <c r="E7" i="13"/>
  <c r="J20" i="20"/>
  <c r="K14" i="20"/>
  <c r="G6" i="6"/>
  <c r="L14" i="20" s="1"/>
  <c r="Q35" i="13"/>
  <c r="P28" i="19" s="1"/>
  <c r="R28" i="13"/>
  <c r="E500" i="21"/>
  <c r="F6" i="13"/>
  <c r="F500" i="21" s="1"/>
  <c r="E37" i="19"/>
  <c r="K25" i="20"/>
  <c r="G44" i="18"/>
  <c r="E18" i="19"/>
  <c r="S27" i="12"/>
  <c r="R30" i="12"/>
  <c r="Q25" i="19" s="1"/>
  <c r="E503" i="21"/>
  <c r="F9" i="13"/>
  <c r="F503" i="21" s="1"/>
  <c r="D17" i="11"/>
  <c r="F24" i="18" s="1"/>
  <c r="E5" i="11"/>
  <c r="L25" i="20"/>
  <c r="H44" i="18"/>
  <c r="E50" i="18" l="1"/>
  <c r="E51" i="18" s="1"/>
  <c r="E56" i="18" s="1"/>
  <c r="E40" i="18"/>
  <c r="C49" i="20" s="1"/>
  <c r="J7" i="5"/>
  <c r="K7" i="5" s="1"/>
  <c r="F28" i="18"/>
  <c r="E6" i="19"/>
  <c r="F5" i="19" s="1"/>
  <c r="F6" i="19" s="1"/>
  <c r="G5" i="19" s="1"/>
  <c r="G6" i="19" s="1"/>
  <c r="H5" i="19" s="1"/>
  <c r="H6" i="19" s="1"/>
  <c r="I5" i="19" s="1"/>
  <c r="I6" i="19" s="1"/>
  <c r="J5" i="19" s="1"/>
  <c r="J6" i="19" s="1"/>
  <c r="K5" i="19" s="1"/>
  <c r="K6" i="19" s="1"/>
  <c r="L5" i="19" s="1"/>
  <c r="L6" i="19" s="1"/>
  <c r="M5" i="19" s="1"/>
  <c r="M6" i="19" s="1"/>
  <c r="N5" i="19" s="1"/>
  <c r="N6" i="19" s="1"/>
  <c r="O5" i="19" s="1"/>
  <c r="O6" i="19" s="1"/>
  <c r="P5" i="19" s="1"/>
  <c r="P36" i="19"/>
  <c r="P37" i="19" s="1"/>
  <c r="S30" i="17"/>
  <c r="R31" i="17"/>
  <c r="Q35" i="19"/>
  <c r="L12" i="20"/>
  <c r="H9" i="18"/>
  <c r="F5" i="11"/>
  <c r="F17" i="11" s="1"/>
  <c r="H24" i="18" s="1"/>
  <c r="E17" i="11"/>
  <c r="G24" i="18" s="1"/>
  <c r="K20" i="20"/>
  <c r="E502" i="21"/>
  <c r="F8" i="13"/>
  <c r="F502" i="21" s="1"/>
  <c r="E37" i="7"/>
  <c r="U10" i="19"/>
  <c r="U12" i="19" s="1"/>
  <c r="K33" i="6"/>
  <c r="E501" i="21"/>
  <c r="F7" i="13"/>
  <c r="F501" i="21" s="1"/>
  <c r="E46" i="18"/>
  <c r="T18" i="19"/>
  <c r="T17" i="19"/>
  <c r="T27" i="12"/>
  <c r="S30" i="12"/>
  <c r="R25" i="19" s="1"/>
  <c r="R35" i="13"/>
  <c r="Q28" i="19" s="1"/>
  <c r="S28" i="13"/>
  <c r="I28" i="20"/>
  <c r="P6" i="19" l="1"/>
  <c r="Q5" i="19" s="1"/>
  <c r="G28" i="18"/>
  <c r="E366" i="21"/>
  <c r="Q36" i="19"/>
  <c r="Q37" i="19" s="1"/>
  <c r="R35" i="19"/>
  <c r="R36" i="19" s="1"/>
  <c r="R37" i="19" s="1"/>
  <c r="S31" i="17"/>
  <c r="T30" i="17"/>
  <c r="V10" i="19"/>
  <c r="V12" i="19" s="1"/>
  <c r="L33" i="6"/>
  <c r="U17" i="19"/>
  <c r="U18" i="19"/>
  <c r="S35" i="13"/>
  <c r="R28" i="19" s="1"/>
  <c r="T28" i="13"/>
  <c r="L20" i="20"/>
  <c r="F37" i="7"/>
  <c r="U27" i="12"/>
  <c r="T30" i="12"/>
  <c r="S25" i="19" s="1"/>
  <c r="F366" i="21"/>
  <c r="H28" i="18"/>
  <c r="Q6" i="19" l="1"/>
  <c r="R5" i="19" s="1"/>
  <c r="R6" i="19" s="1"/>
  <c r="S5" i="19" s="1"/>
  <c r="S35" i="19"/>
  <c r="S36" i="19" s="1"/>
  <c r="S37" i="19" s="1"/>
  <c r="U30" i="17"/>
  <c r="T31" i="17"/>
  <c r="W10" i="19"/>
  <c r="W12" i="19" s="1"/>
  <c r="M33" i="6"/>
  <c r="V18" i="19"/>
  <c r="V17" i="19"/>
  <c r="T35" i="13"/>
  <c r="S28" i="19" s="1"/>
  <c r="U28" i="13"/>
  <c r="U30" i="12"/>
  <c r="T25" i="19" s="1"/>
  <c r="V27" i="12"/>
  <c r="V30" i="12" l="1"/>
  <c r="U25" i="19" s="1"/>
  <c r="W27" i="12"/>
  <c r="X10" i="19"/>
  <c r="X12" i="19" s="1"/>
  <c r="N33" i="6"/>
  <c r="W17" i="19"/>
  <c r="W18" i="19"/>
  <c r="U35" i="13"/>
  <c r="T28" i="19" s="1"/>
  <c r="V28" i="13"/>
  <c r="S6" i="19"/>
  <c r="T5" i="19" s="1"/>
  <c r="T35" i="19"/>
  <c r="U31" i="17"/>
  <c r="V30" i="17"/>
  <c r="T36" i="19" l="1"/>
  <c r="T37" i="19" s="1"/>
  <c r="T6" i="19" s="1"/>
  <c r="U5" i="19" s="1"/>
  <c r="V35" i="13"/>
  <c r="U28" i="19" s="1"/>
  <c r="W28" i="13"/>
  <c r="W30" i="12"/>
  <c r="V25" i="19" s="1"/>
  <c r="X27" i="12"/>
  <c r="U35" i="19"/>
  <c r="W30" i="17"/>
  <c r="V31" i="17"/>
  <c r="Y10" i="19"/>
  <c r="Y12" i="19" s="1"/>
  <c r="E7" i="6"/>
  <c r="X17" i="19"/>
  <c r="X18" i="19" s="1"/>
  <c r="U36" i="19" l="1"/>
  <c r="U37" i="19" s="1"/>
  <c r="U6" i="19" s="1"/>
  <c r="V5" i="19" s="1"/>
  <c r="V35" i="19"/>
  <c r="V36" i="19" s="1"/>
  <c r="V37" i="19" s="1"/>
  <c r="X30" i="17"/>
  <c r="W31" i="17"/>
  <c r="X30" i="12"/>
  <c r="W25" i="19" s="1"/>
  <c r="Y27" i="12"/>
  <c r="J15" i="20"/>
  <c r="E529" i="21" s="1"/>
  <c r="F10" i="18"/>
  <c r="F7" i="6"/>
  <c r="E8" i="6"/>
  <c r="J16" i="20" s="1"/>
  <c r="Y17" i="19"/>
  <c r="Y18" i="19" s="1"/>
  <c r="W35" i="13"/>
  <c r="V28" i="19" s="1"/>
  <c r="X28" i="13"/>
  <c r="V6" i="19" l="1"/>
  <c r="W5" i="19" s="1"/>
  <c r="X35" i="13"/>
  <c r="W28" i="19" s="1"/>
  <c r="Y28" i="13"/>
  <c r="Y30" i="12"/>
  <c r="X25" i="19" s="1"/>
  <c r="Z27" i="12"/>
  <c r="Z30" i="12" s="1"/>
  <c r="Y25" i="19" s="1"/>
  <c r="K15" i="20"/>
  <c r="F529" i="21" s="1"/>
  <c r="G10" i="18"/>
  <c r="G7" i="6"/>
  <c r="F8" i="6"/>
  <c r="K16" i="20" s="1"/>
  <c r="W35" i="19"/>
  <c r="W36" i="19" s="1"/>
  <c r="W37" i="19" s="1"/>
  <c r="Y30" i="17"/>
  <c r="X31" i="17"/>
  <c r="J21" i="20"/>
  <c r="F12" i="18"/>
  <c r="W6" i="19" l="1"/>
  <c r="X5" i="19" s="1"/>
  <c r="L15" i="20"/>
  <c r="G529" i="21" s="1"/>
  <c r="H10" i="18"/>
  <c r="G8" i="6"/>
  <c r="L16" i="20" s="1"/>
  <c r="K21" i="20"/>
  <c r="G12" i="18"/>
  <c r="Y35" i="13"/>
  <c r="X28" i="19" s="1"/>
  <c r="Z28" i="13"/>
  <c r="J23" i="20"/>
  <c r="F19" i="18"/>
  <c r="F43" i="18"/>
  <c r="F45" i="18" s="1"/>
  <c r="X35" i="19"/>
  <c r="X36" i="19" s="1"/>
  <c r="X37" i="19" s="1"/>
  <c r="Y31" i="17"/>
  <c r="Z30" i="17"/>
  <c r="X6" i="19" l="1"/>
  <c r="Y5" i="19" s="1"/>
  <c r="Z35" i="13"/>
  <c r="Y28" i="19" s="1"/>
  <c r="D5" i="13"/>
  <c r="Y35" i="19"/>
  <c r="Y36" i="19" s="1"/>
  <c r="Y37" i="19" s="1"/>
  <c r="Z31" i="17"/>
  <c r="D11" i="17"/>
  <c r="K23" i="20"/>
  <c r="G43" i="18"/>
  <c r="G45" i="18" s="1"/>
  <c r="G19" i="18"/>
  <c r="F46" i="18"/>
  <c r="L21" i="20"/>
  <c r="H12" i="18"/>
  <c r="Y6" i="19" l="1"/>
  <c r="E11" i="17"/>
  <c r="F37" i="18"/>
  <c r="D12" i="17"/>
  <c r="L23" i="20"/>
  <c r="H43" i="18"/>
  <c r="H45" i="18" s="1"/>
  <c r="H19" i="18"/>
  <c r="D499" i="21"/>
  <c r="D12" i="13"/>
  <c r="E5" i="13"/>
  <c r="G46" i="18"/>
  <c r="F11" i="17" l="1"/>
  <c r="G37" i="18"/>
  <c r="E12" i="17"/>
  <c r="D504" i="21"/>
  <c r="F30" i="18"/>
  <c r="F38" i="18" s="1"/>
  <c r="D14" i="13"/>
  <c r="E499" i="21"/>
  <c r="E12" i="13"/>
  <c r="F5" i="13"/>
  <c r="H46" i="18"/>
  <c r="E504" i="21" l="1"/>
  <c r="E14" i="13"/>
  <c r="G30" i="18"/>
  <c r="G38" i="18" s="1"/>
  <c r="J26" i="20"/>
  <c r="J27" i="20" s="1"/>
  <c r="J28" i="20" s="1"/>
  <c r="F50" i="18"/>
  <c r="F51" i="18" s="1"/>
  <c r="F56" i="18" s="1"/>
  <c r="C38" i="7"/>
  <c r="F40" i="18"/>
  <c r="D49" i="20" s="1"/>
  <c r="F499" i="21"/>
  <c r="F12" i="13"/>
  <c r="H37" i="18"/>
  <c r="F12" i="17"/>
  <c r="D38" i="7" l="1"/>
  <c r="C39" i="7"/>
  <c r="K26" i="20"/>
  <c r="K27" i="20" s="1"/>
  <c r="K28" i="20" s="1"/>
  <c r="G50" i="18"/>
  <c r="G51" i="18" s="1"/>
  <c r="G56" i="18" s="1"/>
  <c r="G40" i="18"/>
  <c r="E49" i="20" s="1"/>
  <c r="F504" i="21"/>
  <c r="H30" i="18"/>
  <c r="H38" i="18" s="1"/>
  <c r="F14" i="13"/>
  <c r="E38" i="7" l="1"/>
  <c r="D39" i="7"/>
  <c r="L26" i="20"/>
  <c r="L27" i="20" s="1"/>
  <c r="L28" i="20" s="1"/>
  <c r="I43" i="20" s="1"/>
  <c r="I44" i="20" s="1"/>
  <c r="H50" i="18"/>
  <c r="H51" i="18" s="1"/>
  <c r="H56" i="18" s="1"/>
  <c r="H40" i="18"/>
  <c r="F49" i="20" s="1"/>
  <c r="F38" i="7" l="1"/>
  <c r="F39" i="7" s="1"/>
  <c r="E39" i="7"/>
  <c r="G49" i="20"/>
  <c r="H49" i="20" s="1"/>
  <c r="I49" i="20" s="1"/>
  <c r="J49" i="20" s="1"/>
  <c r="K49" i="20" s="1"/>
  <c r="L49" i="20" s="1"/>
  <c r="M49" i="20" s="1"/>
  <c r="O22" i="20" l="1" a="1"/>
  <c r="O22" i="20" s="1"/>
  <c r="O18"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100-00000A000000}">
      <text>
        <r>
          <rPr>
            <sz val="10"/>
            <color rgb="FF000000"/>
            <rFont val="Arial"/>
          </rPr>
          <t>======
ID#AAAAKIWR7_8
JD Sawyer    (2020-08-21 15:40:34)
Enter in the total area of your greenhouse or building space</t>
        </r>
      </text>
    </comment>
    <comment ref="D5" authorId="0" shapeId="0" xr:uid="{00000000-0006-0000-0100-000003000000}">
      <text>
        <r>
          <rPr>
            <sz val="10"/>
            <color rgb="FF000000"/>
            <rFont val="Arial"/>
          </rPr>
          <t>======
ID#AAAAKIWR8Es
JD Sawyer    (2020-08-21 15:40:34)
Sums the total cost for each category</t>
        </r>
      </text>
    </comment>
    <comment ref="D6" authorId="0" shapeId="0" xr:uid="{00000000-0006-0000-0100-00000B000000}">
      <text>
        <r>
          <rPr>
            <sz val="10"/>
            <color rgb="FF000000"/>
            <rFont val="Arial"/>
          </rPr>
          <t>======
ID#AAAAKIWR7-8
JD Sawyer    (2020-08-21 15:40:34)
Additional capital that may be needed for unforeseen circumstances. Added as a percantage of total capital.</t>
        </r>
      </text>
    </comment>
    <comment ref="D8" authorId="0" shapeId="0" xr:uid="{00000000-0006-0000-0100-00000C000000}">
      <text>
        <r>
          <rPr>
            <sz val="10"/>
            <color rgb="FF000000"/>
            <rFont val="Arial"/>
          </rPr>
          <t>======
ID#AAAAKIWR794
JD Sawyer    (2020-08-21 15:40:34)
Represents potential cash needed to cover projected operating deficits - Influences 2 Yr Monthly Cash Flow Report</t>
        </r>
      </text>
    </comment>
    <comment ref="J9" authorId="0" shapeId="0" xr:uid="{00000000-0006-0000-0100-000001000000}">
      <text>
        <r>
          <rPr>
            <sz val="10"/>
            <color rgb="FF000000"/>
            <rFont val="Arial"/>
          </rPr>
          <t>======
ID#AAAAKIWR8E4
JD Sawyer    (2020-08-21 15:40:34)
Monthly payment is automatically added to the debt service line in the operating budget. See tab labeled  "Other Operating Expenses"</t>
        </r>
      </text>
    </comment>
    <comment ref="I13" authorId="0" shapeId="0" xr:uid="{00000000-0006-0000-0100-000005000000}">
      <text>
        <r>
          <rPr>
            <sz val="10"/>
            <color rgb="FF000000"/>
            <rFont val="Arial"/>
          </rPr>
          <t>======
ID#AAAAKIWR8Cc
JD Sawyer    (2020-08-21 15:40:34)
Common depreciation categories</t>
        </r>
      </text>
    </comment>
    <comment ref="J13" authorId="0" shapeId="0" xr:uid="{00000000-0006-0000-0100-000004000000}">
      <text>
        <r>
          <rPr>
            <sz val="10"/>
            <color rgb="FF000000"/>
            <rFont val="Arial"/>
          </rPr>
          <t>======
ID#AAAAKIWR8EA
JD Sawyer    (2020-08-21 15:40:34)
Totals the value of all items selected per category</t>
        </r>
      </text>
    </comment>
    <comment ref="K13" authorId="0" shapeId="0" xr:uid="{00000000-0006-0000-0100-000008000000}">
      <text>
        <r>
          <rPr>
            <sz val="10"/>
            <color rgb="FF000000"/>
            <rFont val="Arial"/>
          </rPr>
          <t>======
ID#AAAAKIWR8Ao
JD Sawyer    (2020-08-21 15:40:34)
Estimate of what the item would be worth at the end of it's useful life</t>
        </r>
      </text>
    </comment>
    <comment ref="L13" authorId="0" shapeId="0" xr:uid="{00000000-0006-0000-0100-000006000000}">
      <text>
        <r>
          <rPr>
            <sz val="10"/>
            <color rgb="FF000000"/>
            <rFont val="Arial"/>
          </rPr>
          <t>======
ID#AAAAKIWR8Bc
JD Sawyer    (2020-08-21 15:40:34)
$ Value based on salvage percentage x original asset value</t>
        </r>
      </text>
    </comment>
    <comment ref="M13" authorId="0" shapeId="0" xr:uid="{00000000-0006-0000-0100-000007000000}">
      <text>
        <r>
          <rPr>
            <sz val="10"/>
            <color rgb="FF000000"/>
            <rFont val="Arial"/>
          </rPr>
          <t>======
ID#AAAAKIWR8A0
JD Sawyer    (2020-08-21 15:40:34)
Number of years in which the asset category is depreciated across.</t>
        </r>
      </text>
    </comment>
    <comment ref="N13" authorId="0" shapeId="0" xr:uid="{00000000-0006-0000-0100-000009000000}">
      <text>
        <r>
          <rPr>
            <sz val="10"/>
            <color rgb="FF000000"/>
            <rFont val="Arial"/>
          </rPr>
          <t>======
ID#AAAAKIWR8Ac
JD Sawyer    (2020-08-21 15:40:34)
There are several depreciation methods. For simplicity we are using the straight line method which divides the difference between the asset value and salvage value across the useful life span.</t>
        </r>
      </text>
    </comment>
    <comment ref="N19" authorId="0" shapeId="0" xr:uid="{00000000-0006-0000-0100-000002000000}">
      <text>
        <r>
          <rPr>
            <sz val="10"/>
            <color rgb="FF000000"/>
            <rFont val="Arial"/>
          </rPr>
          <t>======
ID#AAAAKIWR8Ew
JD Sawyer    (2020-08-21 15:40:34)
Total of all depreciation categories by year. Added to 4 yr Pro-Forma</t>
        </r>
      </text>
    </comment>
  </commentList>
  <extLst>
    <ext xmlns:r="http://schemas.openxmlformats.org/officeDocument/2006/relationships" uri="GoogleSheetsCustomDataVersion1">
      <go:sheetsCustomData xmlns:go="http://customooxmlschemas.google.com/" r:id="rId1" roundtripDataSignature="AMtx7mjSVLqwmTc6axf3n45CnQz32/u4r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JD Sawyer</author>
  </authors>
  <commentList>
    <comment ref="I2" authorId="0" shapeId="0" xr:uid="{00000000-0006-0000-0200-000021000000}">
      <text>
        <r>
          <rPr>
            <sz val="10"/>
            <color rgb="FF000000"/>
            <rFont val="Arial"/>
          </rPr>
          <t>======
ID#AAAAKIWR8C0
JD Sawyer    (2020-08-21 15:40:34)
This value allows the program to adjust revenue and expenses based upon the startup month. For example, if you start your farm in the winter months vs. the summer months than your values for winter months revenue and certain expenses will correspond to the proper month.</t>
        </r>
      </text>
    </comment>
    <comment ref="F7" authorId="0" shapeId="0" xr:uid="{00000000-0006-0000-0200-00000B000000}">
      <text>
        <r>
          <rPr>
            <sz val="10"/>
            <color rgb="FF000000"/>
            <rFont val="Arial"/>
          </rPr>
          <t>======
ID#AAAAKIWR8G4
JD Sawyer    (2020-08-21 15:40:34)
List out specific crop varieties you intend to grow in your DWC system</t>
        </r>
      </text>
    </comment>
    <comment ref="G7" authorId="0" shapeId="0" xr:uid="{00000000-0006-0000-0200-000032000000}">
      <text>
        <r>
          <rPr>
            <sz val="10"/>
            <color rgb="FF000000"/>
            <rFont val="Arial"/>
          </rPr>
          <t>======
ID#AAAAKIWR7-I
JD Sawyer    (2020-08-21 15:40:34)
Determine the number of raft boards you will allocate to each crop.</t>
        </r>
      </text>
    </comment>
    <comment ref="I7" authorId="0" shapeId="0" xr:uid="{00000000-0006-0000-0200-00001E000000}">
      <text>
        <r>
          <rPr>
            <sz val="10"/>
            <color rgb="FF000000"/>
            <rFont val="Arial"/>
          </rPr>
          <t>======
ID#AAAAKIWR8DM
JD Sawyer    (2020-08-21 15:40:34)
List how many plants you intend to grow out on each raft board. This will require some trial and error to determine the optimal spacing for each type of crop. In some cases you may drill out more holes in a raft board to plant at a higher density.</t>
        </r>
      </text>
    </comment>
    <comment ref="L7" authorId="0" shapeId="0" xr:uid="{00000000-0006-0000-0200-00001F000000}">
      <text>
        <r>
          <rPr>
            <sz val="10"/>
            <color rgb="FF000000"/>
            <rFont val="Arial"/>
          </rPr>
          <t>======
ID#AAAAKIWR8DE
JD Sawyer    (2020-08-21 15:40:34)
The projected number of weeks from when the crop is transplanted into the DWC system to when it is harvested. This does not include time spent in germination or any secondary transplanting</t>
        </r>
      </text>
    </comment>
    <comment ref="N7" authorId="0" shapeId="0" xr:uid="{00000000-0006-0000-0200-000018000000}">
      <text>
        <r>
          <rPr>
            <sz val="10"/>
            <color rgb="FF000000"/>
            <rFont val="Arial"/>
          </rPr>
          <t>======
ID#AAAAKIWR8D4
JD Sawyer    (2020-08-21 15:40:34)
Represents a percentage estimate of the crops that will not be sellable for a variety of reasons such as pests, bolting or nutrient defiencies to name a few.</t>
        </r>
      </text>
    </comment>
    <comment ref="B14" authorId="0" shapeId="0" xr:uid="{00000000-0006-0000-0200-00001B000000}">
      <text>
        <r>
          <rPr>
            <sz val="10"/>
            <color rgb="FF000000"/>
            <rFont val="Arial"/>
          </rPr>
          <t>======
ID#AAAAKIWR8Dk
JD Sawyer    (2020-08-21 15:40:34)
Divides surface area of raft board into the total surface area of the DWC troughs</t>
        </r>
      </text>
    </comment>
    <comment ref="B16" authorId="0" shapeId="0" xr:uid="{00000000-0006-0000-0200-000036000000}">
      <text>
        <r>
          <rPr>
            <sz val="10"/>
            <color rgb="FF000000"/>
            <rFont val="Arial"/>
          </rPr>
          <t>======
ID#AAAAKIWR790
JD Sawyer    (2020-08-21 15:40:34)
Divides the number of plants spaces by the surface area of the raft board</t>
        </r>
      </text>
    </comment>
    <comment ref="B17" authorId="0" shapeId="0" xr:uid="{00000000-0006-0000-0200-000028000000}">
      <text>
        <r>
          <rPr>
            <sz val="10"/>
            <color rgb="FF000000"/>
            <rFont val="Arial"/>
          </rPr>
          <t>======
ID#AAAAKIWR8BE
JD Sawyer    (2020-08-21 15:40:34)
Equals the total area of the DWC troughs x the plant density</t>
        </r>
      </text>
    </comment>
    <comment ref="B18" authorId="0" shapeId="0" xr:uid="{00000000-0006-0000-0200-000022000000}">
      <text>
        <r>
          <rPr>
            <sz val="10"/>
            <color rgb="FF000000"/>
            <rFont val="Arial"/>
          </rPr>
          <t>======
ID#AAAAKIWR8Cw
JD Sawyer    (2020-08-21 15:40:34)
The projected number of weeks from when the crop is transplanted into the DWC system to when it is harvested. This does not include time spent in germination or any secondary transplanting</t>
        </r>
      </text>
    </comment>
    <comment ref="B19" authorId="0" shapeId="0" xr:uid="{00000000-0006-0000-0200-00001A000000}">
      <text>
        <r>
          <rPr>
            <sz val="10"/>
            <color rgb="FF000000"/>
            <rFont val="Arial"/>
          </rPr>
          <t>======
ID#AAAAKIWR8Dw
JD Sawyer    (2020-08-21 15:40:34)
52 weeks divided by the culture period. This represents how many times the total number of plants per culture would be turned over per year. This does not represent the actual number of harvests as that will happen more frequently usually weekly.</t>
        </r>
      </text>
    </comment>
    <comment ref="B20" authorId="0" shapeId="0" xr:uid="{00000000-0006-0000-0200-00002C000000}">
      <text>
        <r>
          <rPr>
            <sz val="10"/>
            <color rgb="FF000000"/>
            <rFont val="Arial"/>
          </rPr>
          <t>======
ID#AAAAKIWR8AQ
JD Sawyer    (2020-08-21 15:40:34)
Equals total plants per culture x the number of annual harvests</t>
        </r>
      </text>
    </comment>
    <comment ref="B21" authorId="0" shapeId="0" xr:uid="{00000000-0006-0000-0200-000010000000}">
      <text>
        <r>
          <rPr>
            <sz val="10"/>
            <color rgb="FF000000"/>
            <rFont val="Arial"/>
          </rPr>
          <t>======
ID#AAAAKIWR8F0
JD Sawyer    (2020-08-21 15:40:34)
Represents a percentage estimate of the crops that will not be sellable for a variety of reasons such as pests, bolting or nutrient defiencies to name a few. Adjusting the loss rate can be one way of creating different production scenarios and outcomes.</t>
        </r>
      </text>
    </comment>
    <comment ref="B22" authorId="0" shapeId="0" xr:uid="{00000000-0006-0000-0200-00000E000000}">
      <text>
        <r>
          <rPr>
            <sz val="10"/>
            <color rgb="FF000000"/>
            <rFont val="Arial"/>
          </rPr>
          <t>======
ID#AAAAKIWR8GM
JD Sawyer    (2020-08-21 15:40:34)
Total plants adjusted down per the loss rate %</t>
        </r>
      </text>
    </comment>
    <comment ref="F22" authorId="0" shapeId="0" xr:uid="{00000000-0006-0000-0200-00002B000000}">
      <text>
        <r>
          <rPr>
            <sz val="10"/>
            <color rgb="FF000000"/>
            <rFont val="Arial"/>
          </rPr>
          <t>======
ID#AAAAKIWR8Ag
JD Sawyer    (2020-08-21 15:40:34)
Total raft boards must not exceed total in C20</t>
        </r>
      </text>
    </comment>
    <comment ref="B25" authorId="0" shapeId="0" xr:uid="{00000000-0006-0000-0200-000014000000}">
      <text>
        <r>
          <rPr>
            <sz val="10"/>
            <color rgb="FF000000"/>
            <rFont val="Arial"/>
          </rPr>
          <t>======
ID#AAAAKIWR8FE
JD Sawyer    (2020-08-21 15:40:34)
A rough estimate of the average sale price per plant. Different plants will likely have different sale prices. This will be factored in when using the detailed production and revenue worksheets</t>
        </r>
      </text>
    </comment>
    <comment ref="B26" authorId="0" shapeId="0" xr:uid="{00000000-0006-0000-0200-00002A000000}">
      <text>
        <r>
          <rPr>
            <sz val="10"/>
            <color rgb="FF000000"/>
            <rFont val="Arial"/>
          </rPr>
          <t>======
ID#AAAAKIWR8As
JD Sawyer    (2020-08-21 15:40:34)
Net Plants Annual x Estimated $ per plant</t>
        </r>
      </text>
    </comment>
    <comment ref="B27" authorId="0" shapeId="0" xr:uid="{00000000-0006-0000-0200-000026000000}">
      <text>
        <r>
          <rPr>
            <sz val="10"/>
            <color rgb="FF000000"/>
            <rFont val="Arial"/>
          </rPr>
          <t>======
ID#AAAAKIWR8B0
JD Sawyer    (2020-08-21 15:40:34)
Divides total revenue across the sq units of DWC space</t>
        </r>
      </text>
    </comment>
    <comment ref="B28" authorId="0" shapeId="0" xr:uid="{00000000-0006-0000-0200-000011000000}">
      <text>
        <r>
          <rPr>
            <sz val="10"/>
            <color rgb="FF000000"/>
            <rFont val="Arial"/>
          </rPr>
          <t>======
ID#AAAAKIWR8Fk
JD Sawyer    (2020-08-21 15:40:34)
Calculates the % of DWC sq units compared to the total building sq units.</t>
        </r>
      </text>
    </comment>
    <comment ref="B29" authorId="0" shapeId="0" xr:uid="{00000000-0006-0000-0200-000015000000}">
      <text>
        <r>
          <rPr>
            <sz val="10"/>
            <color rgb="FF000000"/>
            <rFont val="Arial"/>
          </rPr>
          <t>======
ID#AAAAKIWR8EY
JD Sawyer    (2020-08-21 15:40:34)
Calculates gross revenue across the total building space</t>
        </r>
      </text>
    </comment>
    <comment ref="B32" authorId="0" shapeId="0" xr:uid="{00000000-0006-0000-0200-00000C000000}">
      <text>
        <r>
          <rPr>
            <sz val="10"/>
            <color rgb="FF000000"/>
            <rFont val="Arial"/>
          </rPr>
          <t>======
ID#AAAAKIWR8Gw
JD Sawyer    (2020-08-21 15:40:34)
Represents the number of plugs in a pre-formed plug tray</t>
        </r>
      </text>
    </comment>
    <comment ref="B33" authorId="0" shapeId="0" xr:uid="{00000000-0006-0000-0200-000035000000}">
      <text>
        <r>
          <rPr>
            <sz val="10"/>
            <color rgb="FF000000"/>
            <rFont val="Arial"/>
          </rPr>
          <t>======
ID#AAAAKIWR798
JD Sawyer    (2020-08-21 15:40:34)
Since harvesting is typically a weekly event, This number divides the total plants per culture by the culture period. This value gives you the number of transplants that should theoretically be added to the DWC trough and therefore also represents the number of plants that should be harvested each week.</t>
        </r>
      </text>
    </comment>
    <comment ref="B34" authorId="0" shapeId="0" xr:uid="{00000000-0006-0000-0200-000008000000}">
      <text>
        <r>
          <rPr>
            <sz val="10"/>
            <color rgb="FF000000"/>
            <rFont val="Arial"/>
          </rPr>
          <t>======
ID#AAAAKIWR8HU
JD Sawyer    (2020-08-21 15:40:34)
Divides the weekly transplants by the number of plugs per tray to determine the amount of plug trays need to be seeded and transplanted each week to maintain rotation</t>
        </r>
      </text>
    </comment>
    <comment ref="B35" authorId="0" shapeId="0" xr:uid="{00000000-0006-0000-0200-000003000000}">
      <text>
        <r>
          <rPr>
            <sz val="10"/>
            <color rgb="FF000000"/>
            <rFont val="Arial"/>
          </rPr>
          <t>======
ID#AAAAKIWR8IU
JD Sawyer    (2020-08-21 15:40:34)
This is a buffering percentage or overseeding factor for seeds (plugs) that do not germinate.</t>
        </r>
      </text>
    </comment>
    <comment ref="B36" authorId="0" shapeId="0" xr:uid="{00000000-0006-0000-0200-000006000000}">
      <text>
        <r>
          <rPr>
            <sz val="10"/>
            <color rgb="FF000000"/>
            <rFont val="Arial"/>
          </rPr>
          <t>======
ID#AAAAKIWR8H4
JD Sawyer    (2020-08-21 15:40:34)
Factors in the overseed percentage to provide an actual number of plug trays</t>
        </r>
      </text>
    </comment>
    <comment ref="B37" authorId="0" shapeId="0" xr:uid="{00000000-0006-0000-0200-000027000000}">
      <text>
        <r>
          <rPr>
            <sz val="10"/>
            <color rgb="FF000000"/>
            <rFont val="Arial"/>
          </rPr>
          <t>======
ID#AAAAKIWR8BY
JD Sawyer    (2020-08-21 15:40:34)
Represents the estimated number of weeks starting from seed that the seedlings will remain in the nursery before transplanting. This number can be greatly influenced by quality of light, water, nutrients, temperature etc.</t>
        </r>
      </text>
    </comment>
    <comment ref="B38" authorId="0" shapeId="0" xr:uid="{00000000-0006-0000-0200-000012000000}">
      <text>
        <r>
          <rPr>
            <sz val="10"/>
            <color rgb="FF000000"/>
            <rFont val="Arial"/>
          </rPr>
          <t>======
ID#AAAAKIWR8FY
JD Sawyer    (2020-08-21 15:40:34)
Multiplies total trays by the number of weeks they will be in the nursery to arrive at the minimum amount of plug trays that your nursery system will need to support. This is helpful for determining the size of your nursery system</t>
        </r>
      </text>
    </comment>
    <comment ref="B39" authorId="0" shapeId="0" xr:uid="{00000000-0006-0000-0200-000007000000}">
      <text>
        <r>
          <rPr>
            <sz val="10"/>
            <color rgb="FF000000"/>
            <rFont val="Arial"/>
          </rPr>
          <t>======
ID#AAAAKIWR8Hk
JD Sawyer    (2020-08-21 15:40:34)
Weekly trays x number of weeks in a year.</t>
        </r>
      </text>
    </comment>
    <comment ref="F42" authorId="0" shapeId="0" xr:uid="{00000000-0006-0000-0200-00000D000000}">
      <text>
        <r>
          <rPr>
            <sz val="10"/>
            <color rgb="FF000000"/>
            <rFont val="Arial"/>
          </rPr>
          <t>======
ID#AAAAKIWR8Gk
JD Sawyer    (2020-08-21 15:40:34)
Total raft boards must not exceed total in C20</t>
        </r>
      </text>
    </comment>
    <comment ref="B43" authorId="0" shapeId="0" xr:uid="{00000000-0006-0000-0200-000019000000}">
      <text>
        <r>
          <rPr>
            <sz val="10"/>
            <color rgb="FF000000"/>
            <rFont val="Arial"/>
          </rPr>
          <t>======
ID#AAAAKIWR8D0
JD Sawyer    (2020-08-21 15:40:34)
Assumes use of TAPS 2'x2' 105 seedling rafts for secondary transplanting of seedlings before they are moved to the main growout troughs. These calculations may not apply to your operation if you are not using the TAPS secondary transplanting method in your crop rotation plan.</t>
        </r>
      </text>
    </comment>
    <comment ref="B46" authorId="0" shapeId="0" xr:uid="{00000000-0006-0000-0200-000025000000}">
      <text>
        <r>
          <rPr>
            <sz val="10"/>
            <color rgb="FF000000"/>
            <rFont val="Arial"/>
          </rPr>
          <t>======
ID#AAAAKIWR8CA
JD Sawyer    (2020-08-21 15:40:34)
One 2x2 transplanting raft can provide seedlings to approximately four 28 hole raft boards. Actual numbers will depend on planting density and culture time</t>
        </r>
      </text>
    </comment>
    <comment ref="B47" authorId="0" shapeId="0" xr:uid="{00000000-0006-0000-0200-000029000000}">
      <text>
        <r>
          <rPr>
            <sz val="10"/>
            <color rgb="FF000000"/>
            <rFont val="Arial"/>
          </rPr>
          <t>======
ID#AAAAKIWR8A8
JD Sawyer    (2020-08-21 15:40:34)
Divides raft groups by culture time</t>
        </r>
      </text>
    </comment>
    <comment ref="B48" authorId="0" shapeId="0" xr:uid="{00000000-0006-0000-0200-000023000000}">
      <text>
        <r>
          <rPr>
            <sz val="10"/>
            <color rgb="FF000000"/>
            <rFont val="Arial"/>
          </rPr>
          <t>======
ID#AAAAKIWR8Ck
JD Sawyer    (2020-08-21 15:40:34)
1 transplanting raft per group of 4 raft boards rounded up</t>
        </r>
      </text>
    </comment>
    <comment ref="B49" authorId="0" shapeId="0" xr:uid="{00000000-0006-0000-0200-000017000000}">
      <text>
        <r>
          <rPr>
            <sz val="10"/>
            <color rgb="FF000000"/>
            <rFont val="Arial"/>
          </rPr>
          <t>======
ID#AAAAKIWR8EE
JD Sawyer    (2020-08-21 15:40:34)
This value will depend on how long the seedlings will remain in the secondary transplanting trough before final transplant to the growout troughs.</t>
        </r>
      </text>
    </comment>
    <comment ref="B50" authorId="0" shapeId="0" xr:uid="{00000000-0006-0000-0200-000013000000}">
      <text>
        <r>
          <rPr>
            <sz val="10"/>
            <color rgb="FF000000"/>
            <rFont val="Arial"/>
          </rPr>
          <t>======
ID#AAAAKIWR8FI
JD Sawyer    (2020-08-21 15:40:34)
Number of weeks x number of 2x2 rafts</t>
        </r>
      </text>
    </comment>
    <comment ref="B51" authorId="0" shapeId="0" xr:uid="{00000000-0006-0000-0200-000037000000}">
      <text>
        <r>
          <rPr>
            <sz val="10"/>
            <color rgb="FF000000"/>
            <rFont val="Arial"/>
          </rPr>
          <t>======
ID#AAAAKIWR79s
JD Sawyer    (2020-08-21 15:40:34)
Multiplies 4 sq ft x the number of 2x2'  transplanting rafts to arrive at the total area of DWC needed for the transplanting trough</t>
        </r>
      </text>
    </comment>
    <comment ref="B52" authorId="0" shapeId="0" xr:uid="{00000000-0006-0000-0200-00002E000000}">
      <text>
        <r>
          <rPr>
            <sz val="10"/>
            <color rgb="FF000000"/>
            <rFont val="Arial"/>
          </rPr>
          <t>======
ID#AAAAKIWR8AA
JD Sawyer    (2020-08-21 15:40:34)
If you intend to scale this trough to a larger sq ft value then input that number here. This number combined with trough depth influence the total water volume calculation found in the Energy and Water worksheet</t>
        </r>
      </text>
    </comment>
    <comment ref="B56" authorId="1" shapeId="0" xr:uid="{05643E7E-684A-43E0-88CA-2C63B4C5B094}">
      <text>
        <r>
          <rPr>
            <b/>
            <sz val="9"/>
            <color indexed="81"/>
            <rFont val="Tahoma"/>
            <family val="2"/>
          </rPr>
          <t>JD Sawyer:</t>
        </r>
        <r>
          <rPr>
            <sz val="9"/>
            <color indexed="81"/>
            <rFont val="Tahoma"/>
            <family val="2"/>
          </rPr>
          <t xml:space="preserve">
Usually between 1.5 to 2 lbs per fish depending on species</t>
        </r>
      </text>
    </comment>
    <comment ref="B57" authorId="1" shapeId="0" xr:uid="{57D1783D-8D24-49A0-88B8-D5C18CCD42FD}">
      <text>
        <r>
          <rPr>
            <b/>
            <sz val="9"/>
            <color indexed="81"/>
            <rFont val="Tahoma"/>
            <family val="2"/>
          </rPr>
          <t>JD Sawyer:</t>
        </r>
        <r>
          <rPr>
            <sz val="9"/>
            <color indexed="81"/>
            <rFont val="Tahoma"/>
            <family val="2"/>
          </rPr>
          <t xml:space="preserve">
Enter the weight of your fingerlings as noted by your supplier. Oftentimes this is in grams so you will need to convert that to lbs</t>
        </r>
      </text>
    </comment>
    <comment ref="B58" authorId="1" shapeId="0" xr:uid="{53DD46F8-E99F-4D0A-B4D4-977E961CC3EC}">
      <text>
        <r>
          <rPr>
            <b/>
            <sz val="9"/>
            <color indexed="81"/>
            <rFont val="Tahoma"/>
            <family val="2"/>
          </rPr>
          <t>JD Sawyer:</t>
        </r>
        <r>
          <rPr>
            <sz val="9"/>
            <color indexed="81"/>
            <rFont val="Tahoma"/>
            <family val="2"/>
          </rPr>
          <t xml:space="preserve">
Subtracts the starting fingerling weight from the target harvest weight to determine the total mass gained </t>
        </r>
      </text>
    </comment>
    <comment ref="B59" authorId="0" shapeId="0" xr:uid="{00000000-0006-0000-0200-000002000000}">
      <text>
        <r>
          <rPr>
            <sz val="10"/>
            <color rgb="FF000000"/>
            <rFont val="Arial"/>
          </rPr>
          <t>======
ID#AAAAKIWR8Ig
JD Sawyer    (2020-08-21 15:40:34)
Represents the estimated time in the system from fingerling to harvest. This is a higjly variable number based on fish species, temperature and many other factors. Consult with your aquaponic system designer for more information.</t>
        </r>
      </text>
    </comment>
    <comment ref="B60" authorId="0" shapeId="0" xr:uid="{00000000-0006-0000-0200-000009000000}">
      <text>
        <r>
          <rPr>
            <sz val="10"/>
            <color rgb="FF000000"/>
            <rFont val="Arial"/>
          </rPr>
          <t>======
ID#AAAAKIWR8HM
JD Sawyer    (2020-08-21 15:40:34)
The expected number of tanks in the system. This number can be changed depending on the volume per tank calculations below, your available space, available tanks or the number of age cohorts you wish to raise in a staggered stocking rotation at any given time</t>
        </r>
      </text>
    </comment>
    <comment ref="B61" authorId="0" shapeId="0" xr:uid="{00000000-0006-0000-0200-00002D000000}">
      <text>
        <r>
          <rPr>
            <sz val="10"/>
            <color rgb="FF000000"/>
            <rFont val="Arial"/>
          </rPr>
          <t>======
ID#AAAAKIWR8AE
JD Sawyer    (2020-08-21 15:40:34)
Divides the growout period by the number of tanks (age cohorts of fish) to determine the number of months between harvests of the adult cohort</t>
        </r>
      </text>
    </comment>
    <comment ref="B62" authorId="0" shapeId="0" xr:uid="{00000000-0006-0000-0200-000005000000}">
      <text>
        <r>
          <rPr>
            <sz val="10"/>
            <color rgb="FF000000"/>
            <rFont val="Arial"/>
          </rPr>
          <t>======
ID#AAAAKIWR8IM
JD Sawyer    (2020-08-21 15:40:34)
12 months divided by the full harvest frequency to determine the number of full adult tank harvests per year</t>
        </r>
      </text>
    </comment>
    <comment ref="B63" authorId="0" shapeId="0" xr:uid="{00000000-0006-0000-0200-000001000000}">
      <text>
        <r>
          <rPr>
            <sz val="10"/>
            <color rgb="FF000000"/>
            <rFont val="Arial"/>
          </rPr>
          <t>======
ID#AAAAKIWR8Iw
JD Sawyer    (2020-08-21 15:40:34)
This number represents the amount of feed required to produce 1 lb or 1kg of fish body mass. This number should be researched and reviewed for accuracy. Many factors can influence the FCR.</t>
        </r>
      </text>
    </comment>
    <comment ref="B64" authorId="0" shapeId="0" xr:uid="{00000000-0006-0000-0200-000034000000}">
      <text>
        <r>
          <rPr>
            <sz val="10"/>
            <color rgb="FF000000"/>
            <rFont val="Arial"/>
          </rPr>
          <t>======
ID#AAAAKIWR7-A
JD Sawyer    (2020-08-21 15:40:34)
Represents 1 lb or 1 kg of weight gain divided by the FCR. This number is used to determine the total amount of fish weight gain based upon the amount of feed input into the system</t>
        </r>
      </text>
    </comment>
    <comment ref="B65" authorId="0" shapeId="0" xr:uid="{00000000-0006-0000-0200-000033000000}">
      <text>
        <r>
          <rPr>
            <sz val="10"/>
            <color rgb="FF000000"/>
            <rFont val="Arial"/>
          </rPr>
          <t>======
ID#AAAAKIWR7-E
JD Sawyer    (2020-08-21 15:40:34)
Represents the maximum lbs or kg 
per gallon of fish (harvest density) at final harvest weight</t>
        </r>
      </text>
    </comment>
    <comment ref="B66" authorId="0" shapeId="0" xr:uid="{00000000-0006-0000-0200-00000F000000}">
      <text>
        <r>
          <rPr>
            <sz val="10"/>
            <color rgb="FF000000"/>
            <rFont val="Arial"/>
          </rPr>
          <t>======
ID#AAAAKIWR8GI
JD Sawyer    (2020-08-21 15:40:34)
Combines DWC growout and DWC transplanting trough sq ft.</t>
        </r>
      </text>
    </comment>
    <comment ref="B67" authorId="0" shapeId="0" xr:uid="{00000000-0006-0000-0200-00001C000000}">
      <text>
        <r>
          <rPr>
            <sz val="10"/>
            <color rgb="FF000000"/>
            <rFont val="Arial"/>
          </rPr>
          <t>======
ID#AAAAKIWR8DY
JD Sawyer    (2020-08-21 15:40:34)
This is a critical variable that will influence nutrient availability to the plant system, fish production, tank volumes and other factors. Lower values between 15 to 30g/m2/day (or .05 to .1 oz per ft2/day) are fairly common for leafy green production in DWC systems. 
To convert grams per m2 to ounces per ft2, divide the grams per m2 by 305. 
Work with a qualified system designer to determine the proper daily feed rate for your farm.</t>
        </r>
      </text>
    </comment>
    <comment ref="B68" authorId="0" shapeId="0" xr:uid="{00000000-0006-0000-0200-000016000000}">
      <text>
        <r>
          <rPr>
            <sz val="10"/>
            <color rgb="FF000000"/>
            <rFont val="Arial"/>
          </rPr>
          <t>======
ID#AAAAKIWR8EQ
JD Sawyer    (2020-08-21 15:40:34)
Feeding rate per unit area x total DWC area</t>
        </r>
      </text>
    </comment>
    <comment ref="B69" authorId="0" shapeId="0" xr:uid="{00000000-0006-0000-0200-000020000000}">
      <text>
        <r>
          <rPr>
            <sz val="10"/>
            <color rgb="FF000000"/>
            <rFont val="Arial"/>
          </rPr>
          <t>======
ID#AAAAKIWR8C4
JD Sawyer    (2020-08-21 15:40:34)
Conversion from grams to kg or ounces to lbs</t>
        </r>
      </text>
    </comment>
    <comment ref="B71" authorId="0" shapeId="0" xr:uid="{00000000-0006-0000-0200-00002F000000}">
      <text>
        <r>
          <rPr>
            <sz val="10"/>
            <color rgb="FF000000"/>
            <rFont val="Arial"/>
          </rPr>
          <t>======
ID#AAAAKIWR7_c
JD Sawyer    (2020-08-21 15:40:34)
Represents the annual feed input x the feed conversion efficiency to produce the total amount of fish weight per year</t>
        </r>
      </text>
    </comment>
    <comment ref="B72" authorId="0" shapeId="0" xr:uid="{00000000-0006-0000-0200-000038000000}">
      <text>
        <r>
          <rPr>
            <sz val="10"/>
            <color rgb="FF000000"/>
            <rFont val="Arial"/>
          </rPr>
          <t>======
ID#AAAAKIWR79U
JD Sawyer    (2020-08-21 15:40:34)
Total annual fish weight divided by weight gain per fish to arrive at the total number of annual fish</t>
        </r>
      </text>
    </comment>
    <comment ref="B73" authorId="0" shapeId="0" xr:uid="{00000000-0006-0000-0200-00001D000000}">
      <text>
        <r>
          <rPr>
            <sz val="10"/>
            <color rgb="FF000000"/>
            <rFont val="Arial"/>
          </rPr>
          <t>======
ID#AAAAKIWR8DQ
JD Sawyer    (2020-08-21 15:40:34)
Represents the avg harvest weight of fish x the total number of fish harvested</t>
        </r>
      </text>
    </comment>
    <comment ref="B74" authorId="0" shapeId="0" xr:uid="{00000000-0006-0000-0200-00000A000000}">
      <text>
        <r>
          <rPr>
            <sz val="10"/>
            <color rgb="FF000000"/>
            <rFont val="Arial"/>
          </rPr>
          <t>======
ID#AAAAKIWR8HE
JD Sawyer    (2020-08-21 15:40:34)
Equals the total annual weight divided by the number of harvests per year</t>
        </r>
      </text>
    </comment>
    <comment ref="B75" authorId="0" shapeId="0" xr:uid="{00000000-0006-0000-0200-000004000000}">
      <text>
        <r>
          <rPr>
            <sz val="10"/>
            <color rgb="FF000000"/>
            <rFont val="Arial"/>
          </rPr>
          <t>======
ID#AAAAKIWR8IQ
JD Sawyer    (2020-08-21 15:40:34)
This number calculates the weight per harvest and divides it by the maximum stocking density to determine the water volume per tank. Again, this represents the stocking density of the adult cohort on the final day of harvest. Smaller cohorts using the same tank volume will have lower overall stocking densities.
This number is typically rounded up to provide for additional capacity and to align with available tanks on the market</t>
        </r>
      </text>
    </comment>
    <comment ref="B76" authorId="0" shapeId="0" xr:uid="{00000000-0006-0000-0200-000031000000}">
      <text>
        <r>
          <rPr>
            <sz val="10"/>
            <color rgb="FF000000"/>
            <rFont val="Arial"/>
          </rPr>
          <t>======
ID#AAAAKIWR7-Q
JD Sawyer    (2020-08-21 15:40:34)
Represents the average harvest weight per fish divided by the stocking density to determine gallons of water per fish</t>
        </r>
      </text>
    </comment>
    <comment ref="B77" authorId="0" shapeId="0" xr:uid="{00000000-0006-0000-0200-000024000000}">
      <text>
        <r>
          <rPr>
            <sz val="10"/>
            <color rgb="FF000000"/>
            <rFont val="Arial"/>
          </rPr>
          <t>======
ID#AAAAKIWR8CY
JD Sawyer    (2020-08-21 15:40:34)
Determines the number of fish to stock per tank based upon the water volume of each tank divded by the gallons of water per harvest weight fish</t>
        </r>
      </text>
    </comment>
    <comment ref="B78" authorId="0" shapeId="0" xr:uid="{00000000-0006-0000-0200-000030000000}">
      <text>
        <r>
          <rPr>
            <sz val="10"/>
            <color rgb="FF000000"/>
            <rFont val="Arial"/>
          </rPr>
          <t>======
ID#AAAAKIWR7-U
JD Sawyer    (2020-08-21 15:40:34)
This number factors in a recommended 10% mortality rate when stocking new fish in a tank. This will be the minimum number of fingerlings you would purchase to stock your tank each time you harvest out the adult cohort</t>
        </r>
      </text>
    </comment>
  </commentList>
  <extLst>
    <ext xmlns:r="http://schemas.openxmlformats.org/officeDocument/2006/relationships" uri="GoogleSheetsCustomDataVersion1">
      <go:sheetsCustomData xmlns:go="http://customooxmlschemas.google.com/" r:id="rId1" roundtripDataSignature="AMtx7mgkTE3wUK2kb0tA5SxPzl9PuOS6B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2" authorId="0" shapeId="0" xr:uid="{00000000-0006-0000-0300-000005000000}">
      <text>
        <r>
          <rPr>
            <sz val="10"/>
            <color rgb="FF000000"/>
            <rFont val="Arial"/>
          </rPr>
          <t>======
ID#AAAAKIWR8HQ
JD Sawyer    (2020-08-21 15:40:34)
Insert the packaging cost for each item. These values will be reflected in the analysis tables below</t>
        </r>
      </text>
    </comment>
    <comment ref="G9" authorId="0" shapeId="0" xr:uid="{00000000-0006-0000-0300-000004000000}">
      <text>
        <r>
          <rPr>
            <sz val="10"/>
            <color rgb="FF000000"/>
            <rFont val="Arial"/>
          </rPr>
          <t>======
ID#AAAAKIWR8H0
JD Sawyer    (2020-08-21 15:40:34)
Insert cost per fingerling. Assuming standard restocking rotation, these costs are automatically added into your COGS for fish</t>
        </r>
      </text>
    </comment>
    <comment ref="H9" authorId="0" shapeId="0" xr:uid="{00000000-0006-0000-0300-000006000000}">
      <text>
        <r>
          <rPr>
            <sz val="10"/>
            <color rgb="FF000000"/>
            <rFont val="Arial"/>
          </rPr>
          <t>======
ID#AAAAKIWR8Fo
JD Sawyer    (2020-08-21 15:40:34)
Insert any shipping fees associated with fingerling delivery or pickup</t>
        </r>
      </text>
    </comment>
    <comment ref="I9" authorId="0" shapeId="0" xr:uid="{00000000-0006-0000-0300-000009000000}">
      <text>
        <r>
          <rPr>
            <sz val="10"/>
            <color rgb="FF000000"/>
            <rFont val="Arial"/>
          </rPr>
          <t>======
ID#AAAAKIWR8Ec
JD Sawyer    (2020-08-21 15:40:34)
Totals number of fingerlings purchased and shipment cost</t>
        </r>
      </text>
    </comment>
    <comment ref="E11" authorId="0" shapeId="0" xr:uid="{00000000-0006-0000-0300-000013000000}">
      <text>
        <r>
          <rPr>
            <sz val="10"/>
            <color rgb="FF000000"/>
            <rFont val="Arial"/>
          </rPr>
          <t>======
ID#AAAAKIWR8BA
JD Sawyer    (2020-08-21 15:40:34)
Added to your Fish COGS</t>
        </r>
      </text>
    </comment>
    <comment ref="G11" authorId="0" shapeId="0" xr:uid="{00000000-0006-0000-0300-000001000000}">
      <text>
        <r>
          <rPr>
            <sz val="10"/>
            <color rgb="FF000000"/>
            <rFont val="Arial"/>
          </rPr>
          <t>======
ID#AAAAKIWR8Is
JD Sawyer    (2020-08-21 15:40:34)
Insert sale price per lb assuming sale of whole body weight unprocessed fish.</t>
        </r>
      </text>
    </comment>
    <comment ref="I11" authorId="0" shapeId="0" xr:uid="{00000000-0006-0000-0300-00000B000000}">
      <text>
        <r>
          <rPr>
            <sz val="10"/>
            <color rgb="FF000000"/>
            <rFont val="Arial"/>
          </rPr>
          <t>======
ID#AAAAKIWR8Dc
JD Sawyer    (2020-08-21 15:40:34)
Revenue added to Fish revenue in 2 yr monthly cash flow and 4 yr pro forma</t>
        </r>
      </text>
    </comment>
    <comment ref="A16" authorId="0" shapeId="0" xr:uid="{00000000-0006-0000-0300-000014000000}">
      <text>
        <r>
          <rPr>
            <sz val="10"/>
            <color rgb="FF000000"/>
            <rFont val="Arial"/>
          </rPr>
          <t>======
ID#AAAAKIWR8Aw
JD Sawyer    (2020-08-21 15:40:34)
Crops come in from the Plant &amp; Fish Production worksheet</t>
        </r>
      </text>
    </comment>
    <comment ref="C16" authorId="0" shapeId="0" xr:uid="{00000000-0006-0000-0300-000010000000}">
      <text>
        <r>
          <rPr>
            <sz val="10"/>
            <color rgb="FF000000"/>
            <rFont val="Arial"/>
          </rPr>
          <t>======
ID#AAAAKIWR8B4
JD Sawyer    (2020-08-21 15:40:34)
Divide the cost per tray by the number of plugs to determine cost oer plug.</t>
        </r>
      </text>
    </comment>
    <comment ref="D16" authorId="0" shapeId="0" xr:uid="{00000000-0006-0000-0300-000008000000}">
      <text>
        <r>
          <rPr>
            <sz val="10"/>
            <color rgb="FF000000"/>
            <rFont val="Arial"/>
          </rPr>
          <t>======
ID#AAAAKIWR8Eg
JD Sawyer    (2020-08-21 15:40:34)
Totals seed cost and plug cost per plant</t>
        </r>
      </text>
    </comment>
    <comment ref="E16" authorId="0" shapeId="0" xr:uid="{00000000-0006-0000-0300-00000D000000}">
      <text>
        <r>
          <rPr>
            <sz val="10"/>
            <color rgb="FF000000"/>
            <rFont val="Arial"/>
          </rPr>
          <t>======
ID#AAAAKIWR8Cg
JD Sawyer    (2020-08-21 15:40:34)
This value comes from the Plant &amp; Fish Production worsheet</t>
        </r>
      </text>
    </comment>
    <comment ref="F16" authorId="0" shapeId="0" xr:uid="{00000000-0006-0000-0300-000015000000}">
      <text>
        <r>
          <rPr>
            <sz val="10"/>
            <color rgb="FF000000"/>
            <rFont val="Arial"/>
          </rPr>
          <t>======
ID#AAAAKIWR8AU
JD Sawyer    (2020-08-21 15:40:34)
Seeding cost per plant x plant sewn</t>
        </r>
      </text>
    </comment>
    <comment ref="G16" authorId="0" shapeId="0" xr:uid="{00000000-0006-0000-0300-00000A000000}">
      <text>
        <r>
          <rPr>
            <sz val="10"/>
            <color rgb="FF000000"/>
            <rFont val="Arial"/>
          </rPr>
          <t>======
ID#AAAAKIWR8EI
JD Sawyer    (2020-08-21 15:40:34)
Comes from the Plant &amp; Fish Production worksheet</t>
        </r>
      </text>
    </comment>
    <comment ref="H16" authorId="0" shapeId="0" xr:uid="{00000000-0006-0000-0300-000003000000}">
      <text>
        <r>
          <rPr>
            <sz val="10"/>
            <color rgb="FF000000"/>
            <rFont val="Arial"/>
          </rPr>
          <t>======
ID#AAAAKIWR8H8
JD Sawyer    (2020-08-21 15:40:34)
Deducts the loss rate from total plants sewn</t>
        </r>
      </text>
    </comment>
    <comment ref="K16" authorId="0" shapeId="0" xr:uid="{00000000-0006-0000-0300-000016000000}">
      <text>
        <r>
          <rPr>
            <sz val="10"/>
            <color rgb="FF000000"/>
            <rFont val="Arial"/>
          </rPr>
          <t>======
ID#AAAAKIWR7-0
JD Sawyer    (2020-08-21 15:40:34)
Based upon your market research and product distribution strategy you should select the best method in which you are going to package and sell your product from the Common Packaging Options table above</t>
        </r>
      </text>
    </comment>
    <comment ref="L16" authorId="0" shapeId="0" xr:uid="{00000000-0006-0000-0300-000012000000}">
      <text>
        <r>
          <rPr>
            <sz val="10"/>
            <color rgb="FF000000"/>
            <rFont val="Arial"/>
          </rPr>
          <t>======
ID#AAAAKIWR8BQ
JD Sawyer    (2020-08-21 15:40:34)
It's important to select the right packaging type for the Product Sold By column. For example a 24 ct case will require a 24 ct box liner or a produce box but not a single clamshell.</t>
        </r>
      </text>
    </comment>
    <comment ref="M16" authorId="0" shapeId="0" xr:uid="{00000000-0006-0000-0300-000011000000}">
      <text>
        <r>
          <rPr>
            <sz val="10"/>
            <color rgb="FF000000"/>
            <rFont val="Arial"/>
          </rPr>
          <t>======
ID#AAAAKIWR8Bk
JD Sawyer    (2020-08-21 15:40:34)
Values here will update depending on the packaging type selected in the previous column and the costs that were input in the Common Packaging Options table.</t>
        </r>
      </text>
    </comment>
    <comment ref="N16" authorId="0" shapeId="0" xr:uid="{00000000-0006-0000-0300-000002000000}">
      <text>
        <r>
          <rPr>
            <sz val="10"/>
            <color rgb="FF000000"/>
            <rFont val="Arial"/>
          </rPr>
          <t>======
ID#AAAAKIWR8Io
JD Sawyer    (2020-08-21 15:40:34)
Determines the cost per unit by looking at the Product sold by column and multiplying the count by the seeding cost per plant and then adding in the packaging cost per unit</t>
        </r>
      </text>
    </comment>
    <comment ref="O16" authorId="0" shapeId="0" xr:uid="{00000000-0006-0000-0300-000017000000}">
      <text>
        <r>
          <rPr>
            <sz val="10"/>
            <color rgb="FF000000"/>
            <rFont val="Arial"/>
          </rPr>
          <t>======
ID#AAAAKIWR7-Y
JD Sawyer    (2020-08-21 15:40:34)
Divides sellable plants by the "Product sold by" value to determine the number of units sold.</t>
        </r>
      </text>
    </comment>
    <comment ref="P16" authorId="0" shapeId="0" xr:uid="{00000000-0006-0000-0300-00000C000000}">
      <text>
        <r>
          <rPr>
            <sz val="10"/>
            <color rgb="FF000000"/>
            <rFont val="Arial"/>
          </rPr>
          <t>======
ID#AAAAKIWR8Cs
JD Sawyer    (2020-08-21 15:40:34)
Multiplies packaging cost per unit by the number of units sold</t>
        </r>
      </text>
    </comment>
    <comment ref="Q16" authorId="0" shapeId="0" xr:uid="{00000000-0006-0000-0300-000007000000}">
      <text>
        <r>
          <rPr>
            <sz val="10"/>
            <color rgb="FF000000"/>
            <rFont val="Arial"/>
          </rPr>
          <t>======
ID#AAAAKIWR8E0
JD Sawyer    (2020-08-21 15:40:34)
Input the expected sale price per unit. Be careful not to accidentally put a price per case onto a product that is sold as a single head or vice versa. These numbers should be attained via your market research and pricing strategy</t>
        </r>
      </text>
    </comment>
    <comment ref="R16" authorId="0" shapeId="0" xr:uid="{00000000-0006-0000-0300-00000F000000}">
      <text>
        <r>
          <rPr>
            <sz val="10"/>
            <color rgb="FF000000"/>
            <rFont val="Arial"/>
          </rPr>
          <t>======
ID#AAAAKIWR8CE
JD Sawyer    (2020-08-21 15:40:34)
6 month revenue total for the selected product</t>
        </r>
      </text>
    </comment>
    <comment ref="S31" authorId="0" shapeId="0" xr:uid="{00000000-0006-0000-0300-00000E000000}">
      <text>
        <r>
          <rPr>
            <sz val="10"/>
            <color rgb="FF000000"/>
            <rFont val="Arial"/>
          </rPr>
          <t>======
ID#AAAAKIWR8CM
JD Sawyer    (2020-08-21 15:40:34)
The average monthly total is inputed into the Produce &amp; Fish sales worksheet for the 6 months representing the summer season. The same happens for the winter season</t>
        </r>
      </text>
    </comment>
  </commentList>
  <extLst>
    <ext xmlns:r="http://schemas.openxmlformats.org/officeDocument/2006/relationships" uri="GoogleSheetsCustomDataVersion1">
      <go:sheetsCustomData xmlns:go="http://customooxmlschemas.google.com/" r:id="rId1" roundtripDataSignature="AMtx7miysW+Gbf/nzzRwnlRpJd5vh510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0400-00001E000000}">
      <text>
        <r>
          <rPr>
            <sz val="10"/>
            <color rgb="FF000000"/>
            <rFont val="Arial"/>
          </rPr>
          <t>======
ID#AAAAKIWR8FM
JD Sawyer    (2020-08-21 15:40:34)
Input your standard cost per kilowatt hour rate you are charged by your electric company. This can be found on your bill. Be sure that you are selecting the rate that will be applied to your specific farm location</t>
        </r>
      </text>
    </comment>
    <comment ref="H4" authorId="0" shapeId="0" xr:uid="{00000000-0006-0000-0400-000045000000}">
      <text>
        <r>
          <rPr>
            <sz val="10"/>
            <color rgb="FF000000"/>
            <rFont val="Arial"/>
          </rPr>
          <t>======
ID#AAAAKIWR7_A
JD Sawyer    (2020-08-21 15:40:34)
Insert the cost per therm (natural gas) or gallon or liter for propane</t>
        </r>
      </text>
    </comment>
    <comment ref="H5" authorId="0" shapeId="0" xr:uid="{00000000-0006-0000-0400-000015000000}">
      <text>
        <r>
          <rPr>
            <sz val="10"/>
            <color rgb="FF000000"/>
            <rFont val="Arial"/>
          </rPr>
          <t>======
ID#AAAAKIWR8GE
JD Sawyer    (2020-08-21 15:40:34)
Insert cost per 1000gal water rate from your water company or provide equivalent value for well water or other source. Initial fill values may be subject to tiered rates</t>
        </r>
      </text>
    </comment>
    <comment ref="G6" authorId="0" shapeId="0" xr:uid="{00000000-0006-0000-0400-000017000000}">
      <text>
        <r>
          <rPr>
            <sz val="10"/>
            <color rgb="FF000000"/>
            <rFont val="Arial"/>
          </rPr>
          <t>======
ID#AAAAKIWR8F8
JD Sawyer    (2020-08-21 15:40:34)
Annual inflation escalator which begins in year 2 and applies to each year following.</t>
        </r>
      </text>
    </comment>
    <comment ref="G8" authorId="0" shapeId="0" xr:uid="{00000000-0006-0000-0400-000036000000}">
      <text>
        <r>
          <rPr>
            <sz val="10"/>
            <color rgb="FF000000"/>
            <rFont val="Arial"/>
          </rPr>
          <t>======
ID#AAAAKIWR8Ak
JD Sawyer    (2020-08-21 15:40:34)
Starting month corresponds the first month of seeding from the Plant and Fish Production worksheet</t>
        </r>
      </text>
    </comment>
    <comment ref="B15" authorId="0" shapeId="0" xr:uid="{00000000-0006-0000-0400-000040000000}">
      <text>
        <r>
          <rPr>
            <sz val="10"/>
            <color rgb="FF000000"/>
            <rFont val="Arial"/>
          </rPr>
          <t>======
ID#AAAAKIWR7_U
JD Sawyer    (2020-08-21 15:40:34)
Number of identical units of the given electrical device assuming all other operating parameters are equal including operating hours, days and months.</t>
        </r>
      </text>
    </comment>
    <comment ref="D15" authorId="0" shapeId="0" xr:uid="{00000000-0006-0000-0400-000042000000}">
      <text>
        <r>
          <rPr>
            <sz val="10"/>
            <color rgb="FF000000"/>
            <rFont val="Arial"/>
          </rPr>
          <t>======
ID#AAAAKIWR7_I
JD Sawyer    (2020-08-21 15:40:34)
List the name of the electrical component</t>
        </r>
      </text>
    </comment>
    <comment ref="E15" authorId="0" shapeId="0" xr:uid="{00000000-0006-0000-0400-000026000000}">
      <text>
        <r>
          <rPr>
            <sz val="10"/>
            <color rgb="FF000000"/>
            <rFont val="Arial"/>
          </rPr>
          <t>======
ID#AAAAKIWR8Do
JD Sawyer    (2020-08-21 15:40:34)
Describe what the component is used for</t>
        </r>
      </text>
    </comment>
    <comment ref="F15" authorId="0" shapeId="0" xr:uid="{00000000-0006-0000-0400-000048000000}">
      <text>
        <r>
          <rPr>
            <sz val="10"/>
            <color rgb="FF000000"/>
            <rFont val="Arial"/>
          </rPr>
          <t>======
ID#AAAAKIWR7-o
JD Sawyer    (2020-08-21 15:40:34)
Add a yes or no if the unit should be on a backup generator. This is helpful if you are turning this information over to an electrical engineer who is sizing a backup generator for you.</t>
        </r>
      </text>
    </comment>
    <comment ref="G15" authorId="0" shapeId="0" xr:uid="{00000000-0006-0000-0400-00003C000000}">
      <text>
        <r>
          <rPr>
            <sz val="10"/>
            <color rgb="FF000000"/>
            <rFont val="Arial"/>
          </rPr>
          <t>======
ID#AAAAKIWR7_w
JD Sawyer    (2020-08-21 15:40:34)
List the voltage specifications for the equipment.</t>
        </r>
      </text>
    </comment>
    <comment ref="H15" authorId="0" shapeId="0" xr:uid="{00000000-0006-0000-0400-000034000000}">
      <text>
        <r>
          <rPr>
            <sz val="10"/>
            <color rgb="FF000000"/>
            <rFont val="Arial"/>
          </rPr>
          <t>======
ID#AAAAKIWR8BM
JD Sawyer    (2020-08-21 15:40:34)
Divides watts by voltage to get amps. If there is more than 1 unit this will show total amp draw for all units.</t>
        </r>
      </text>
    </comment>
    <comment ref="I15" authorId="0" shapeId="0" xr:uid="{00000000-0006-0000-0400-00004B000000}">
      <text>
        <r>
          <rPr>
            <sz val="10"/>
            <color rgb="FF000000"/>
            <rFont val="Arial"/>
          </rPr>
          <t>======
ID#AAAAKIWR7-M
JD Sawyer    (2020-08-21 15:40:34)
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15" authorId="0" shapeId="0" xr:uid="{00000000-0006-0000-0400-00000C000000}">
      <text>
        <r>
          <rPr>
            <sz val="10"/>
            <color rgb="FF000000"/>
            <rFont val="Arial"/>
          </rPr>
          <t>======
ID#AAAAKIWR8HI
JD Sawyer    (2020-08-21 15:40:34)
Input the normal running wattage as indicated by the equipment manufacturer</t>
        </r>
      </text>
    </comment>
    <comment ref="K15" authorId="0" shapeId="0" xr:uid="{00000000-0006-0000-0400-00003E000000}">
      <text>
        <r>
          <rPr>
            <sz val="10"/>
            <color rgb="FF000000"/>
            <rFont val="Arial"/>
          </rPr>
          <t>======
ID#AAAAKIWR7_g
JD Sawyer    (2020-08-21 15:40:34)
Totals running watts only by the number of units for each component</t>
        </r>
      </text>
    </comment>
    <comment ref="L15" authorId="0" shapeId="0" xr:uid="{00000000-0006-0000-0400-000050000000}">
      <text>
        <r>
          <rPr>
            <sz val="10"/>
            <color rgb="FF000000"/>
            <rFont val="Arial"/>
          </rPr>
          <t>======
ID#AAAAKIWR79c
JD Sawyer    (2020-08-21 15:40:34)
Determines kilowatt hours by dividing total watts by 1000</t>
        </r>
      </text>
    </comment>
    <comment ref="M15" authorId="0" shapeId="0" xr:uid="{00000000-0006-0000-0400-00004F000000}">
      <text>
        <r>
          <rPr>
            <sz val="10"/>
            <color rgb="FF000000"/>
            <rFont val="Arial"/>
          </rPr>
          <t>======
ID#AAAAKIWR79g
JD Sawyer    (2020-08-21 15:40:34)
Multiples the Kwh column by the number of operating hours you input per day in column R</t>
        </r>
      </text>
    </comment>
    <comment ref="N15" authorId="0" shapeId="0" xr:uid="{00000000-0006-0000-0400-000024000000}">
      <text>
        <r>
          <rPr>
            <sz val="10"/>
            <color rgb="FF000000"/>
            <rFont val="Arial"/>
          </rPr>
          <t>======
ID#AAAAKIWR8D8
JD Sawyer    (2020-08-21 15:40:34)
Muliplies Daily kWh by the kWh rate entered on the top of the page</t>
        </r>
      </text>
    </comment>
    <comment ref="O15" authorId="0" shapeId="0" xr:uid="{00000000-0006-0000-0400-00003D000000}">
      <text>
        <r>
          <rPr>
            <sz val="10"/>
            <color rgb="FF000000"/>
            <rFont val="Arial"/>
          </rPr>
          <t>======
ID#AAAAKIWR7_o
JD Sawyer    (2020-08-21 15:40:34)
Multiples daily Kwh</t>
        </r>
      </text>
    </comment>
    <comment ref="R15" authorId="0" shapeId="0" xr:uid="{00000000-0006-0000-0400-00002E000000}">
      <text>
        <r>
          <rPr>
            <sz val="10"/>
            <color rgb="FF000000"/>
            <rFont val="Arial"/>
          </rPr>
          <t>======
ID#AAAAKIWR8B8
JD Sawyer    (2020-08-21 15:40:34)
Insert the estimated number of operating hours per day.</t>
        </r>
      </text>
    </comment>
    <comment ref="S15" authorId="0" shapeId="0" xr:uid="{00000000-0006-0000-0400-000047000000}">
      <text>
        <r>
          <rPr>
            <sz val="10"/>
            <color rgb="FF000000"/>
            <rFont val="Arial"/>
          </rPr>
          <t>======
ID#AAAAKIWR7-s
JD Sawyer    (2020-08-21 15:40:34)
Insert the estimated number of days per week of operation</t>
        </r>
      </text>
    </comment>
    <comment ref="T15" authorId="0" shapeId="0" xr:uid="{00000000-0006-0000-0400-000007000000}">
      <text>
        <r>
          <rPr>
            <sz val="10"/>
            <color rgb="FF000000"/>
            <rFont val="Arial"/>
          </rPr>
          <t>======
ID#AAAAKIWR8IA
JD Sawyer    (2020-08-21 15:40:34)
Add a 1 for months where the power for this unit is expected to run. Add a zero for months when the unit is not expected to run</t>
        </r>
      </text>
    </comment>
    <comment ref="B28" authorId="0" shapeId="0" xr:uid="{00000000-0006-0000-0400-000038000000}">
      <text>
        <r>
          <rPr>
            <sz val="10"/>
            <color rgb="FF000000"/>
            <rFont val="Arial"/>
          </rPr>
          <t>======
ID#AAAAKIWR8AM
JD Sawyer    (2020-08-21 15:40:34)
Number of identical units of the given electrical device assuming all other operating parameters are equal including operating hours, days and months.</t>
        </r>
      </text>
    </comment>
    <comment ref="D28" authorId="0" shapeId="0" xr:uid="{00000000-0006-0000-0400-000039000000}">
      <text>
        <r>
          <rPr>
            <sz val="10"/>
            <color rgb="FF000000"/>
            <rFont val="Arial"/>
          </rPr>
          <t>======
ID#AAAAKIWR8AI
JD Sawyer    (2020-08-21 15:40:34)
List the name of the electrical component</t>
        </r>
      </text>
    </comment>
    <comment ref="E28" authorId="0" shapeId="0" xr:uid="{00000000-0006-0000-0400-000028000000}">
      <text>
        <r>
          <rPr>
            <sz val="10"/>
            <color rgb="FF000000"/>
            <rFont val="Arial"/>
          </rPr>
          <t>======
ID#AAAAKIWR8DI
JD Sawyer    (2020-08-21 15:40:34)
Describe what the component is used for</t>
        </r>
      </text>
    </comment>
    <comment ref="F28" authorId="0" shapeId="0" xr:uid="{00000000-0006-0000-0400-000001000000}">
      <text>
        <r>
          <rPr>
            <sz val="10"/>
            <color rgb="FF000000"/>
            <rFont val="Arial"/>
          </rPr>
          <t>======
ID#AAAAKIWR8I4
JD Sawyer    (2020-08-21 15:40:34)
Add a yes or no if the unit should be on a backup generator. This is helpful if you are turning this information over to an electrical engineer who is sizing a backup generator for you.</t>
        </r>
      </text>
    </comment>
    <comment ref="G28" authorId="0" shapeId="0" xr:uid="{00000000-0006-0000-0400-00000A000000}">
      <text>
        <r>
          <rPr>
            <sz val="10"/>
            <color rgb="FF000000"/>
            <rFont val="Arial"/>
          </rPr>
          <t>======
ID#AAAAKIWR8Hg
JD Sawyer    (2020-08-21 15:40:34)
List the voltage specifications for the equipment.</t>
        </r>
      </text>
    </comment>
    <comment ref="H28" authorId="0" shapeId="0" xr:uid="{00000000-0006-0000-0400-000018000000}">
      <text>
        <r>
          <rPr>
            <sz val="10"/>
            <color rgb="FF000000"/>
            <rFont val="Arial"/>
          </rPr>
          <t>======
ID#AAAAKIWR8F4
JD Sawyer    (2020-08-21 15:40:34)
Divides watts by voltage to get amps. If there is more than 1 unit this will show total amp draw for all units.</t>
        </r>
      </text>
    </comment>
    <comment ref="I28" authorId="0" shapeId="0" xr:uid="{00000000-0006-0000-0400-000031000000}">
      <text>
        <r>
          <rPr>
            <sz val="10"/>
            <color rgb="FF000000"/>
            <rFont val="Arial"/>
          </rPr>
          <t>======
ID#AAAAKIWR8Bo
JD Sawyer    (2020-08-21 15:40:34)
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28" authorId="0" shapeId="0" xr:uid="{00000000-0006-0000-0400-000004000000}">
      <text>
        <r>
          <rPr>
            <sz val="10"/>
            <color rgb="FF000000"/>
            <rFont val="Arial"/>
          </rPr>
          <t>======
ID#AAAAKIWR8IY
JD Sawyer    (2020-08-21 15:40:34)
Input the normal running wattage as indicated by the equipment manufacturer</t>
        </r>
      </text>
    </comment>
    <comment ref="K28" authorId="0" shapeId="0" xr:uid="{00000000-0006-0000-0400-00002A000000}">
      <text>
        <r>
          <rPr>
            <sz val="10"/>
            <color rgb="FF000000"/>
            <rFont val="Arial"/>
          </rPr>
          <t>======
ID#AAAAKIWR8C8
JD Sawyer    (2020-08-21 15:40:34)
Totals running watts only by the number of units for each component</t>
        </r>
      </text>
    </comment>
    <comment ref="L28" authorId="0" shapeId="0" xr:uid="{00000000-0006-0000-0400-000019000000}">
      <text>
        <r>
          <rPr>
            <sz val="10"/>
            <color rgb="FF000000"/>
            <rFont val="Arial"/>
          </rPr>
          <t>======
ID#AAAAKIWR8Fw
JD Sawyer    (2020-08-21 15:40:34)
Determines kilowatt hours by dividing total watts by 1000</t>
        </r>
      </text>
    </comment>
    <comment ref="M28" authorId="0" shapeId="0" xr:uid="{00000000-0006-0000-0400-00001C000000}">
      <text>
        <r>
          <rPr>
            <sz val="10"/>
            <color rgb="FF000000"/>
            <rFont val="Arial"/>
          </rPr>
          <t>======
ID#AAAAKIWR8Fc
JD Sawyer    (2020-08-21 15:40:34)
Multiples the Kwh column by the number of operating hours you input per day in column R</t>
        </r>
      </text>
    </comment>
    <comment ref="N28" authorId="0" shapeId="0" xr:uid="{00000000-0006-0000-0400-000020000000}">
      <text>
        <r>
          <rPr>
            <sz val="10"/>
            <color rgb="FF000000"/>
            <rFont val="Arial"/>
          </rPr>
          <t>======
ID#AAAAKIWR8E8
JD Sawyer    (2020-08-21 15:40:34)
Muliplies Daily kWh by the kWh rate entered on the top of the page</t>
        </r>
      </text>
    </comment>
    <comment ref="O28" authorId="0" shapeId="0" xr:uid="{00000000-0006-0000-0400-00000F000000}">
      <text>
        <r>
          <rPr>
            <sz val="10"/>
            <color rgb="FF000000"/>
            <rFont val="Arial"/>
          </rPr>
          <t>======
ID#AAAAKIWR8G0
JD Sawyer    (2020-08-21 15:40:34)
Multiples daily Kwh</t>
        </r>
      </text>
    </comment>
    <comment ref="R28" authorId="0" shapeId="0" xr:uid="{00000000-0006-0000-0400-00002D000000}">
      <text>
        <r>
          <rPr>
            <sz val="10"/>
            <color rgb="FF000000"/>
            <rFont val="Arial"/>
          </rPr>
          <t>======
ID#AAAAKIWR8CI
JD Sawyer    (2020-08-21 15:40:34)
Insert the estimated number of operating hours per day.</t>
        </r>
      </text>
    </comment>
    <comment ref="S28" authorId="0" shapeId="0" xr:uid="{00000000-0006-0000-0400-000022000000}">
      <text>
        <r>
          <rPr>
            <sz val="10"/>
            <color rgb="FF000000"/>
            <rFont val="Arial"/>
          </rPr>
          <t>======
ID#AAAAKIWR8Ek
JD Sawyer    (2020-08-21 15:40:34)
Insert the estimated number of days per week of operation</t>
        </r>
      </text>
    </comment>
    <comment ref="T28" authorId="0" shapeId="0" xr:uid="{00000000-0006-0000-0400-000011000000}">
      <text>
        <r>
          <rPr>
            <sz val="10"/>
            <color rgb="FF000000"/>
            <rFont val="Arial"/>
          </rPr>
          <t>======
ID#AAAAKIWR8Gg
JD Sawyer    (2020-08-21 15:40:34)
Add a 1 for months where the power for this unit is expected to running. Add a zero for months when the unit is not expected to be running</t>
        </r>
      </text>
    </comment>
    <comment ref="B41" authorId="0" shapeId="0" xr:uid="{00000000-0006-0000-0400-000033000000}">
      <text>
        <r>
          <rPr>
            <sz val="10"/>
            <color rgb="FF000000"/>
            <rFont val="Arial"/>
          </rPr>
          <t>======
ID#AAAAKIWR8BU
JD Sawyer    (2020-08-21 15:40:34)
Number of identical units of the given electrical device assuming all other operating parameters are equal including operating hours, days and months.</t>
        </r>
      </text>
    </comment>
    <comment ref="D41" authorId="0" shapeId="0" xr:uid="{00000000-0006-0000-0400-000051000000}">
      <text>
        <r>
          <rPr>
            <sz val="10"/>
            <color rgb="FF000000"/>
            <rFont val="Arial"/>
          </rPr>
          <t>======
ID#AAAAKIWR79Y
JD Sawyer    (2020-08-21 15:40:34)
List the name of the electrical component</t>
        </r>
      </text>
    </comment>
    <comment ref="E41" authorId="0" shapeId="0" xr:uid="{00000000-0006-0000-0400-000012000000}">
      <text>
        <r>
          <rPr>
            <sz val="10"/>
            <color rgb="FF000000"/>
            <rFont val="Arial"/>
          </rPr>
          <t>======
ID#AAAAKIWR8GY
JD Sawyer    (2020-08-21 15:40:34)
Describe what the component is used for</t>
        </r>
      </text>
    </comment>
    <comment ref="F41" authorId="0" shapeId="0" xr:uid="{00000000-0006-0000-0400-00003F000000}">
      <text>
        <r>
          <rPr>
            <sz val="10"/>
            <color rgb="FF000000"/>
            <rFont val="Arial"/>
          </rPr>
          <t>======
ID#AAAAKIWR7_Y
JD Sawyer    (2020-08-21 15:40:34)
Add a yes or no if the unit should be on a backup generator. This is helpful if you are turning this information over to an electrical engineer who is sizing a backup generator for you.</t>
        </r>
      </text>
    </comment>
    <comment ref="G41" authorId="0" shapeId="0" xr:uid="{00000000-0006-0000-0400-000035000000}">
      <text>
        <r>
          <rPr>
            <sz val="10"/>
            <color rgb="FF000000"/>
            <rFont val="Arial"/>
          </rPr>
          <t>======
ID#AAAAKIWR8A4
JD Sawyer    (2020-08-21 15:40:34)
List the voltage specifications for the equipment.</t>
        </r>
      </text>
    </comment>
    <comment ref="H41" authorId="0" shapeId="0" xr:uid="{00000000-0006-0000-0400-000021000000}">
      <text>
        <r>
          <rPr>
            <sz val="10"/>
            <color rgb="FF000000"/>
            <rFont val="Arial"/>
          </rPr>
          <t>======
ID#AAAAKIWR8Eo
JD Sawyer    (2020-08-21 15:40:34)
Divides watts by voltage to get amps. If there is more than 1 unit this will show total amp draw for all units.</t>
        </r>
      </text>
    </comment>
    <comment ref="I41" authorId="0" shapeId="0" xr:uid="{00000000-0006-0000-0400-000002000000}">
      <text>
        <r>
          <rPr>
            <sz val="10"/>
            <color rgb="FF000000"/>
            <rFont val="Arial"/>
          </rPr>
          <t>======
ID#AAAAKIWR8Ik
JD Sawyer    (2020-08-21 15:40:34)
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41" authorId="0" shapeId="0" xr:uid="{00000000-0006-0000-0400-000027000000}">
      <text>
        <r>
          <rPr>
            <sz val="10"/>
            <color rgb="FF000000"/>
            <rFont val="Arial"/>
          </rPr>
          <t>======
ID#AAAAKIWR8Dg
JD Sawyer    (2020-08-21 15:40:34)
Input the normal running wattage as indicated by the equipment manufacturer</t>
        </r>
      </text>
    </comment>
    <comment ref="K41" authorId="0" shapeId="0" xr:uid="{00000000-0006-0000-0400-00000E000000}">
      <text>
        <r>
          <rPr>
            <sz val="10"/>
            <color rgb="FF000000"/>
            <rFont val="Arial"/>
          </rPr>
          <t>======
ID#AAAAKIWR8G8
JD Sawyer    (2020-08-21 15:40:34)
Totals running watts only by the number of units for each component</t>
        </r>
      </text>
    </comment>
    <comment ref="L41" authorId="0" shapeId="0" xr:uid="{00000000-0006-0000-0400-000009000000}">
      <text>
        <r>
          <rPr>
            <sz val="10"/>
            <color rgb="FF000000"/>
            <rFont val="Arial"/>
          </rPr>
          <t>======
ID#AAAAKIWR8Ho
JD Sawyer    (2020-08-21 15:40:34)
Determines kilowatt hours by dividing total watts by 1000</t>
        </r>
      </text>
    </comment>
    <comment ref="M41" authorId="0" shapeId="0" xr:uid="{00000000-0006-0000-0400-000037000000}">
      <text>
        <r>
          <rPr>
            <sz val="10"/>
            <color rgb="FF000000"/>
            <rFont val="Arial"/>
          </rPr>
          <t>======
ID#AAAAKIWR8AY
JD Sawyer    (2020-08-21 15:40:34)
Multiples the Kwh column by the number of operating hours you input per day in column R</t>
        </r>
      </text>
    </comment>
    <comment ref="N41" authorId="0" shapeId="0" xr:uid="{00000000-0006-0000-0400-000025000000}">
      <text>
        <r>
          <rPr>
            <sz val="10"/>
            <color rgb="FF000000"/>
            <rFont val="Arial"/>
          </rPr>
          <t>======
ID#AAAAKIWR8Ds
JD Sawyer    (2020-08-21 15:40:34)
Muliplies Daily kWh by the kWh rate entered on the top of the page</t>
        </r>
      </text>
    </comment>
    <comment ref="O41" authorId="0" shapeId="0" xr:uid="{00000000-0006-0000-0400-000003000000}">
      <text>
        <r>
          <rPr>
            <sz val="10"/>
            <color rgb="FF000000"/>
            <rFont val="Arial"/>
          </rPr>
          <t>======
ID#AAAAKIWR8Ic
JD Sawyer    (2020-08-21 15:40:34)
Multiples daily Kwh</t>
        </r>
      </text>
    </comment>
    <comment ref="R41" authorId="0" shapeId="0" xr:uid="{00000000-0006-0000-0400-00004A000000}">
      <text>
        <r>
          <rPr>
            <sz val="10"/>
            <color rgb="FF000000"/>
            <rFont val="Arial"/>
          </rPr>
          <t>======
ID#AAAAKIWR7-c
JD Sawyer    (2020-08-21 15:40:34)
Insert the estimated number of operating hours per day.</t>
        </r>
      </text>
    </comment>
    <comment ref="S41" authorId="0" shapeId="0" xr:uid="{00000000-0006-0000-0400-00004C000000}">
      <text>
        <r>
          <rPr>
            <sz val="10"/>
            <color rgb="FF000000"/>
            <rFont val="Arial"/>
          </rPr>
          <t>======
ID#AAAAKIWR79w
JD Sawyer    (2020-08-21 15:40:34)
Insert the estimated number of days per week of operation</t>
        </r>
      </text>
    </comment>
    <comment ref="T41" authorId="0" shapeId="0" xr:uid="{00000000-0006-0000-0400-000023000000}">
      <text>
        <r>
          <rPr>
            <sz val="10"/>
            <color rgb="FF000000"/>
            <rFont val="Arial"/>
          </rPr>
          <t>======
ID#AAAAKIWR8EM
JD Sawyer    (2020-08-21 15:40:34)
Add a 1 for months where the power for this unit is expected to running. Add a zero for months when the unit is not expected to be running</t>
        </r>
      </text>
    </comment>
    <comment ref="B51" authorId="0" shapeId="0" xr:uid="{00000000-0006-0000-0400-00002F000000}">
      <text>
        <r>
          <rPr>
            <sz val="10"/>
            <color rgb="FF000000"/>
            <rFont val="Arial"/>
          </rPr>
          <t>======
ID#AAAAKIWR8Bw
JD Sawyer    (2020-08-21 15:40:34)
Number of identical units of the given electrical device assuming all other operating parameters are equal including operating hours, days and months.</t>
        </r>
      </text>
    </comment>
    <comment ref="D51" authorId="0" shapeId="0" xr:uid="{00000000-0006-0000-0400-000029000000}">
      <text>
        <r>
          <rPr>
            <sz val="10"/>
            <color rgb="FF000000"/>
            <rFont val="Arial"/>
          </rPr>
          <t>======
ID#AAAAKIWR8DA
JD Sawyer    (2020-08-21 15:40:34)
List the name of the electrical component</t>
        </r>
      </text>
    </comment>
    <comment ref="E51" authorId="0" shapeId="0" xr:uid="{00000000-0006-0000-0400-00004E000000}">
      <text>
        <r>
          <rPr>
            <sz val="10"/>
            <color rgb="FF000000"/>
            <rFont val="Arial"/>
          </rPr>
          <t>======
ID#AAAAKIWR79k
JD Sawyer    (2020-08-21 15:40:34)
Describe what the component is used for</t>
        </r>
      </text>
    </comment>
    <comment ref="F51" authorId="0" shapeId="0" xr:uid="{00000000-0006-0000-0400-00002C000000}">
      <text>
        <r>
          <rPr>
            <sz val="10"/>
            <color rgb="FF000000"/>
            <rFont val="Arial"/>
          </rPr>
          <t>======
ID#AAAAKIWR8CQ
JD Sawyer    (2020-08-21 15:40:34)
Add a yes or no if the unit should be on a backup generator. This is helpful if you are turning this information over to an electrical engineer who is sizing a backup generator for you.</t>
        </r>
      </text>
    </comment>
    <comment ref="G51" authorId="0" shapeId="0" xr:uid="{00000000-0006-0000-0400-000006000000}">
      <text>
        <r>
          <rPr>
            <sz val="10"/>
            <color rgb="FF000000"/>
            <rFont val="Arial"/>
          </rPr>
          <t>======
ID#AAAAKIWR8II
JD Sawyer    (2020-08-21 15:40:34)
List the voltage specifications for the equipment.</t>
        </r>
      </text>
    </comment>
    <comment ref="H51" authorId="0" shapeId="0" xr:uid="{00000000-0006-0000-0400-000008000000}">
      <text>
        <r>
          <rPr>
            <sz val="10"/>
            <color rgb="FF000000"/>
            <rFont val="Arial"/>
          </rPr>
          <t>======
ID#AAAAKIWR8Hs
JD Sawyer    (2020-08-21 15:40:34)
Divides watts by voltage to get amps. If there is more than 1 unit this will show total amp draw for all units.</t>
        </r>
      </text>
    </comment>
    <comment ref="I51" authorId="0" shapeId="0" xr:uid="{00000000-0006-0000-0400-00001F000000}">
      <text>
        <r>
          <rPr>
            <sz val="10"/>
            <color rgb="FF000000"/>
            <rFont val="Arial"/>
          </rPr>
          <t>======
ID#AAAAKIWR8FA
JD Sawyer    (2020-08-21 15:40:34)
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51" authorId="0" shapeId="0" xr:uid="{00000000-0006-0000-0400-00004D000000}">
      <text>
        <r>
          <rPr>
            <sz val="10"/>
            <color rgb="FF000000"/>
            <rFont val="Arial"/>
          </rPr>
          <t>======
ID#AAAAKIWR79o
JD Sawyer    (2020-08-21 15:40:34)
Input the normal running wattage as indicated by the equipment manufacturer</t>
        </r>
      </text>
    </comment>
    <comment ref="K51" authorId="0" shapeId="0" xr:uid="{00000000-0006-0000-0400-00000D000000}">
      <text>
        <r>
          <rPr>
            <sz val="10"/>
            <color rgb="FF000000"/>
            <rFont val="Arial"/>
          </rPr>
          <t>======
ID#AAAAKIWR8HA
JD Sawyer    (2020-08-21 15:40:34)
Totals running watts only by the number of units for each component</t>
        </r>
      </text>
    </comment>
    <comment ref="L51" authorId="0" shapeId="0" xr:uid="{00000000-0006-0000-0400-000010000000}">
      <text>
        <r>
          <rPr>
            <sz val="10"/>
            <color rgb="FF000000"/>
            <rFont val="Arial"/>
          </rPr>
          <t>======
ID#AAAAKIWR8Go
JD Sawyer    (2020-08-21 15:40:34)
Determines kilowatt hours by dividing total watts by 1000</t>
        </r>
      </text>
    </comment>
    <comment ref="M51" authorId="0" shapeId="0" xr:uid="{00000000-0006-0000-0400-000032000000}">
      <text>
        <r>
          <rPr>
            <sz val="10"/>
            <color rgb="FF000000"/>
            <rFont val="Arial"/>
          </rPr>
          <t>======
ID#AAAAKIWR8Bg
JD Sawyer    (2020-08-21 15:40:34)
Multiples the Kwh column by the number of operating hours you input per day in column R</t>
        </r>
      </text>
    </comment>
    <comment ref="N51" authorId="0" shapeId="0" xr:uid="{00000000-0006-0000-0400-00003B000000}">
      <text>
        <r>
          <rPr>
            <sz val="10"/>
            <color rgb="FF000000"/>
            <rFont val="Arial"/>
          </rPr>
          <t>======
ID#AAAAKIWR7_0
JD Sawyer    (2020-08-21 15:40:34)
Muliplies Daily kWh by the kWh rate entered on the top of the page</t>
        </r>
      </text>
    </comment>
    <comment ref="O51" authorId="0" shapeId="0" xr:uid="{00000000-0006-0000-0400-00000B000000}">
      <text>
        <r>
          <rPr>
            <sz val="10"/>
            <color rgb="FF000000"/>
            <rFont val="Arial"/>
          </rPr>
          <t>======
ID#AAAAKIWR8HY
JD Sawyer    (2020-08-21 15:40:34)
Multiples daily Kwh</t>
        </r>
      </text>
    </comment>
    <comment ref="R51" authorId="0" shapeId="0" xr:uid="{00000000-0006-0000-0400-00001B000000}">
      <text>
        <r>
          <rPr>
            <sz val="10"/>
            <color rgb="FF000000"/>
            <rFont val="Arial"/>
          </rPr>
          <t>======
ID#AAAAKIWR8Fg
JD Sawyer    (2020-08-21 15:40:34)
Insert the estimated number of operating hours per day.</t>
        </r>
      </text>
    </comment>
    <comment ref="S51" authorId="0" shapeId="0" xr:uid="{00000000-0006-0000-0400-000046000000}">
      <text>
        <r>
          <rPr>
            <sz val="10"/>
            <color rgb="FF000000"/>
            <rFont val="Arial"/>
          </rPr>
          <t>======
ID#AAAAKIWR7-4
JD Sawyer    (2020-08-21 15:40:34)
Insert the estimated number of days per week of operation</t>
        </r>
      </text>
    </comment>
    <comment ref="T51" authorId="0" shapeId="0" xr:uid="{00000000-0006-0000-0400-00001D000000}">
      <text>
        <r>
          <rPr>
            <sz val="10"/>
            <color rgb="FF000000"/>
            <rFont val="Arial"/>
          </rPr>
          <t>======
ID#AAAAKIWR8FU
JD Sawyer    (2020-08-21 15:40:34)
Add a 1 for months where the power for this unit is expected to running. Add a zero for months when the unit is not expected to be running</t>
        </r>
      </text>
    </comment>
    <comment ref="E75" authorId="0" shapeId="0" xr:uid="{00000000-0006-0000-0400-000016000000}">
      <text>
        <r>
          <rPr>
            <sz val="10"/>
            <color rgb="FF000000"/>
            <rFont val="Arial"/>
          </rPr>
          <t>======
ID#AAAAKIWR8GA
JD Sawyer    (2020-08-21 15:40:34)
This number represents a percentage of the total system water that is expected to be lost to evaporation and transipration each month and will need to be replaced. This number can be variable depending on the time of year, climate, humidity and other factors.</t>
        </r>
      </text>
    </comment>
    <comment ref="E79" authorId="0" shapeId="0" xr:uid="{00000000-0006-0000-0400-000014000000}">
      <text>
        <r>
          <rPr>
            <sz val="10"/>
            <color rgb="FF000000"/>
            <rFont val="Arial"/>
          </rPr>
          <t>======
ID#AAAAKIWR8GQ
JD Sawyer    (2020-08-21 15:40:34)
This value will factor into your first month operating cost for filling the system. Following that, the monthly top off value will represent the amount of water you would be charged for each month</t>
        </r>
      </text>
    </comment>
    <comment ref="E80" authorId="0" shapeId="0" xr:uid="{00000000-0006-0000-0400-000043000000}">
      <text>
        <r>
          <rPr>
            <sz val="10"/>
            <color rgb="FF000000"/>
            <rFont val="Arial"/>
          </rPr>
          <t>======
ID#AAAAKIWR7_M
JD Sawyer    (2020-08-21 15:40:34)
Avg. monthly top off x 12 months</t>
        </r>
      </text>
    </comment>
    <comment ref="D83" authorId="0" shapeId="0" xr:uid="{00000000-0006-0000-0400-000013000000}">
      <text>
        <r>
          <rPr>
            <sz val="10"/>
            <color rgb="FF000000"/>
            <rFont val="Arial"/>
          </rPr>
          <t>======
ID#AAAAKIWR8GU
JD Sawyer    (2020-08-21 15:40:34)
Input the date of the last billing cycle</t>
        </r>
      </text>
    </comment>
    <comment ref="E83" authorId="0" shapeId="0" xr:uid="{00000000-0006-0000-0400-000030000000}">
      <text>
        <r>
          <rPr>
            <sz val="10"/>
            <color rgb="FF000000"/>
            <rFont val="Arial"/>
          </rPr>
          <t>======
ID#AAAAKIWR8Bs
JD Sawyer    (2020-08-21 15:40:34)
Input the month value for the billing period. Jan = 1, Dec = 12</t>
        </r>
      </text>
    </comment>
    <comment ref="F83" authorId="0" shapeId="0" xr:uid="{00000000-0006-0000-0400-00003A000000}">
      <text>
        <r>
          <rPr>
            <sz val="10"/>
            <color rgb="FF000000"/>
            <rFont val="Arial"/>
          </rPr>
          <t>======
ID#AAAAKIWR7_4
JD Sawyer    (2020-08-21 15:40:34)
Input the meter reading from the bill</t>
        </r>
      </text>
    </comment>
    <comment ref="G83" authorId="0" shapeId="0" xr:uid="{00000000-0006-0000-0400-000005000000}">
      <text>
        <r>
          <rPr>
            <sz val="10"/>
            <color rgb="FF000000"/>
            <rFont val="Arial"/>
          </rPr>
          <t>======
ID#AAAAKIWR8IE
JD Sawyer    (2020-08-21 15:40:34)
Calculates difference in consumption between the previous months billing cycle and this month.</t>
        </r>
      </text>
    </comment>
    <comment ref="I83" authorId="0" shapeId="0" xr:uid="{00000000-0006-0000-0400-000049000000}">
      <text>
        <r>
          <rPr>
            <sz val="10"/>
            <color rgb="FF000000"/>
            <rFont val="Arial"/>
          </rPr>
          <t>======
ID#AAAAKIWR7-g
JD Sawyer    (2020-08-21 15:40:34)
Calculates the difference between the billing dates inputed in column D</t>
        </r>
      </text>
    </comment>
    <comment ref="J83" authorId="0" shapeId="0" xr:uid="{00000000-0006-0000-0400-000041000000}">
      <text>
        <r>
          <rPr>
            <sz val="10"/>
            <color rgb="FF000000"/>
            <rFont val="Arial"/>
          </rPr>
          <t>======
ID#AAAAKIWR7_Q
JD Sawyer    (2020-08-21 15:40:34)
Divides total consumption in Therms by the Days since last reading value</t>
        </r>
      </text>
    </comment>
    <comment ref="K83" authorId="0" shapeId="0" xr:uid="{00000000-0006-0000-0400-00002B000000}">
      <text>
        <r>
          <rPr>
            <sz val="10"/>
            <color rgb="FF000000"/>
            <rFont val="Arial"/>
          </rPr>
          <t>======
ID#AAAAKIWR8Co
JD Sawyer    (2020-08-21 15:40:34)
Calculates the $ per day based upon your cost per therm inputed at the top of the worksheet</t>
        </r>
      </text>
    </comment>
    <comment ref="L83" authorId="0" shapeId="0" xr:uid="{00000000-0006-0000-0400-00001A000000}">
      <text>
        <r>
          <rPr>
            <sz val="10"/>
            <color rgb="FF000000"/>
            <rFont val="Arial"/>
          </rPr>
          <t>======
ID#AAAAKIWR8Fs
JD Sawyer    (2020-08-21 15:40:34)
Since meter readings and billing cycles can be inconsistent, this column normalizes the cost per month by multiplying cost per day by 30 days. The values in this column are projected into the monthly operating budget and can also been seen in the Energy Comparison table</t>
        </r>
      </text>
    </comment>
    <comment ref="H84" authorId="0" shapeId="0" xr:uid="{00000000-0006-0000-0400-000044000000}">
      <text>
        <r>
          <rPr>
            <sz val="10"/>
            <color rgb="FF000000"/>
            <rFont val="Arial"/>
          </rPr>
          <t>======
ID#AAAAKIWR7_E
JD Sawyer    (2020-08-21 15:40:34)
Converts total consumption to therms, check your statement for accuracy as conversion factors could be different.</t>
        </r>
      </text>
    </comment>
  </commentList>
  <extLst>
    <ext xmlns:r="http://schemas.openxmlformats.org/officeDocument/2006/relationships" uri="GoogleSheetsCustomDataVersion1">
      <go:sheetsCustomData xmlns:go="http://customooxmlschemas.google.com/" r:id="rId1" roundtripDataSignature="AMtx7mgYmGd3xVhS5YR1I0sZ2Az1eMKcd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500-000003000000}">
      <text>
        <r>
          <rPr>
            <sz val="10"/>
            <color rgb="FF000000"/>
            <rFont val="Arial"/>
          </rPr>
          <t>======
ID#AAAAKIWR7_s
JD Sawyer    (2020-08-21 15:40:34)
First month of seeding comes from the Plant and Fish Production worksheet.</t>
        </r>
      </text>
    </comment>
    <comment ref="E12" authorId="0" shapeId="0" xr:uid="{00000000-0006-0000-0500-000001000000}">
      <text>
        <r>
          <rPr>
            <sz val="10"/>
            <color rgb="FF000000"/>
            <rFont val="Arial"/>
          </rPr>
          <t>======
ID#AAAAKIWR8FQ
JD Sawyer    (2020-08-21 15:40:34)
See startup curve notes above</t>
        </r>
      </text>
    </comment>
    <comment ref="B29" authorId="0" shapeId="0" xr:uid="{00000000-0006-0000-0500-000002000000}">
      <text>
        <r>
          <rPr>
            <sz val="10"/>
            <color rgb="FF000000"/>
            <rFont val="Arial"/>
          </rPr>
          <t>======
ID#AAAAKIWR8BI
JD Sawyer    (2020-08-21 15:40:34)
Revenue values come from the Rev &amp; COGS worksheet. Your first month of fish revenue will be a function of the number of months from fingerling to harvest that was entered into the Growout Period cell in the Plant and Fish Production Worksheet</t>
        </r>
      </text>
    </comment>
  </commentList>
  <extLst>
    <ext xmlns:r="http://schemas.openxmlformats.org/officeDocument/2006/relationships" uri="GoogleSheetsCustomDataVersion1">
      <go:sheetsCustomData xmlns:go="http://customooxmlschemas.google.com/" r:id="rId1" roundtripDataSignature="AMtx7mjZyaD3fQGFBmNts6sRS+dwKfecT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0C00-000002000000}">
      <text>
        <r>
          <rPr>
            <sz val="10"/>
            <color rgb="FF000000"/>
            <rFont val="Arial"/>
          </rPr>
          <t>======
ID#AAAAKIWR8Hc
JD Sawyer    (2020-08-21 15:40:34)
If positions are full time then no end month needs to be specified. If positions are part time, set a start and end month. The end month is not a paid month. Pay is finished at the end of the previous month.</t>
        </r>
      </text>
    </comment>
    <comment ref="F16" authorId="0" shapeId="0" xr:uid="{00000000-0006-0000-0C00-000001000000}">
      <text>
        <r>
          <rPr>
            <sz val="10"/>
            <color rgb="FF000000"/>
            <rFont val="Arial"/>
          </rPr>
          <t>======
ID#AAAAKIWR8Hw
JD Sawyer    (2020-08-21 15:40:34)
Does not account for employee witholdings</t>
        </r>
      </text>
    </comment>
    <comment ref="I17" authorId="0" shapeId="0" xr:uid="{00000000-0006-0000-0C00-000007000000}">
      <text>
        <r>
          <rPr>
            <sz val="10"/>
            <color rgb="FF000000"/>
            <rFont val="Arial"/>
          </rPr>
          <t>======
ID#AAAAKIWR7_k
JD Sawyer    (2020-08-21 15:40:34)
Total of Federal, SS, Medicaid and unemployment taxes as a % of total income.</t>
        </r>
      </text>
    </comment>
    <comment ref="J17" authorId="0" shapeId="0" xr:uid="{00000000-0006-0000-0C00-000004000000}">
      <text>
        <r>
          <rPr>
            <sz val="10"/>
            <color rgb="FF000000"/>
            <rFont val="Arial"/>
          </rPr>
          <t>======
ID#AAAAKIWR8Gc
JD Sawyer    (2020-08-21 15:40:34)
Includes state, county and local taxes as a percent of employee income.</t>
        </r>
      </text>
    </comment>
    <comment ref="K17" authorId="0" shapeId="0" xr:uid="{00000000-0006-0000-0C00-000005000000}">
      <text>
        <r>
          <rPr>
            <sz val="10"/>
            <color rgb="FF000000"/>
            <rFont val="Arial"/>
          </rPr>
          <t>======
ID#AAAAKIWR8DU
JD Sawyer    (2020-08-21 15:40:34)
Workers comp calaculated based on job description/risk. Check with your insurance company for rates</t>
        </r>
      </text>
    </comment>
    <comment ref="L17" authorId="0" shapeId="0" xr:uid="{00000000-0006-0000-0C00-000008000000}">
      <text>
        <r>
          <rPr>
            <sz val="10"/>
            <color rgb="FF000000"/>
            <rFont val="Arial"/>
          </rPr>
          <t>======
ID#AAAAKIWR7-w
JD Sawyer    (2020-08-21 15:40:34)
State unemployment taxes. Calculated by the state annually</t>
        </r>
      </text>
    </comment>
    <comment ref="M17" authorId="0" shapeId="0" xr:uid="{00000000-0006-0000-0C00-000006000000}">
      <text>
        <r>
          <rPr>
            <sz val="10"/>
            <color rgb="FF000000"/>
            <rFont val="Arial"/>
          </rPr>
          <t>======
ID#AAAAKIWR8CU
JD Sawyer    (2020-08-21 15:40:34)
Any employer provided benefits such as health care and retirement plans.</t>
        </r>
      </text>
    </comment>
    <comment ref="A37" authorId="0" shapeId="0" xr:uid="{00000000-0006-0000-0C00-000003000000}">
      <text>
        <r>
          <rPr>
            <sz val="10"/>
            <color rgb="FF000000"/>
            <rFont val="Arial"/>
          </rPr>
          <t>======
ID#AAAAKIWR8Gs
JD Sawyer    (2020-08-21 15:40:34)
Add in any employee training projected expenses in the employee training area.</t>
        </r>
      </text>
    </comment>
  </commentList>
  <extLst>
    <ext xmlns:r="http://schemas.openxmlformats.org/officeDocument/2006/relationships" uri="GoogleSheetsCustomDataVersion1">
      <go:sheetsCustomData xmlns:go="http://customooxmlschemas.google.com/" r:id="rId1" roundtripDataSignature="AMtx7mheyDS+aXw4SV31VeUlp2l1acGtV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18" authorId="0" shapeId="0" xr:uid="{00000000-0006-0000-1000-000001000000}">
      <text>
        <r>
          <rPr>
            <sz val="10"/>
            <color rgb="FF000000"/>
            <rFont val="Arial"/>
          </rPr>
          <t>======
ID#AAAAKIWR8I0
JD Sawyer    (2020-08-21 15:40:34)
Can include accidents, food recall, spoilage, processing, riders for space rental, farmer's markets, additional insured</t>
        </r>
      </text>
    </comment>
    <comment ref="A27" authorId="0" shapeId="0" xr:uid="{00000000-0006-0000-1000-000002000000}">
      <text>
        <r>
          <rPr>
            <sz val="10"/>
            <color rgb="FF000000"/>
            <rFont val="Arial"/>
          </rPr>
          <t>======
ID#AAAAKIWR8EU
JD Sawyer    (2020-08-21 15:40:34)
Payment percentage charged from merchant processors such as: Paypal, Square, Stripe, Authorize etc.</t>
        </r>
      </text>
    </comment>
  </commentList>
  <extLst>
    <ext xmlns:r="http://schemas.openxmlformats.org/officeDocument/2006/relationships" uri="GoogleSheetsCustomDataVersion1">
      <go:sheetsCustomData xmlns:go="http://customooxmlschemas.google.com/" r:id="rId1" roundtripDataSignature="AMtx7mht1jwy4UsF5LsvI+xWIc7dpNY09w=="/>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00000000-0006-0000-1200-000001000000}">
      <text>
        <r>
          <rPr>
            <sz val="10"/>
            <color rgb="FF000000"/>
            <rFont val="Arial"/>
          </rPr>
          <t>======
ID#AAAAKIWR7-k
    (2020-08-21 15:40:34)
Represents month of first seeding</t>
        </r>
      </text>
    </comment>
  </commentList>
  <extLst>
    <ext xmlns:r="http://schemas.openxmlformats.org/officeDocument/2006/relationships" uri="GoogleSheetsCustomDataVersion1">
      <go:sheetsCustomData xmlns:go="http://customooxmlschemas.google.com/" r:id="rId1" roundtripDataSignature="AMtx7mimRdsBnpBKw7ZywUxowStbumNeXA=="/>
    </ext>
  </extLst>
</comments>
</file>

<file path=xl/sharedStrings.xml><?xml version="1.0" encoding="utf-8"?>
<sst xmlns="http://schemas.openxmlformats.org/spreadsheetml/2006/main" count="1457" uniqueCount="979">
  <si>
    <r>
      <rPr>
        <b/>
        <sz val="10"/>
        <rFont val="Arial"/>
      </rPr>
      <t>Updated</t>
    </r>
    <r>
      <rPr>
        <sz val="10"/>
        <color rgb="FF000000"/>
        <rFont val="Arial"/>
      </rPr>
      <t xml:space="preserve">: </t>
    </r>
  </si>
  <si>
    <t xml:space="preserve">Imperial </t>
  </si>
  <si>
    <t>By:</t>
  </si>
  <si>
    <t>JDS</t>
  </si>
  <si>
    <t>Metric</t>
  </si>
  <si>
    <t>Purpose</t>
  </si>
  <si>
    <t>Copyright</t>
  </si>
  <si>
    <t xml:space="preserve">This spreadsheet has been developed for the purpose of creating production and financial predictions, scenarios and reports related to aquaponic farming. The program can be helpful for capturing and recording projected revenues and expenses for the purpose of developing a business plan. The program is not designed as an actual business accounting system. Software such as Quickbooks should be used to manage business operations and company finances. </t>
  </si>
  <si>
    <t>This spreadsheet and its programs are the Copyright © of Avolve Inc. (d.b.a.The Aquaponic Source). Reproduction, retransmission and use of this program without written consent of The Aquaponic Source is strictly prohibited</t>
  </si>
  <si>
    <t>How to Use</t>
  </si>
  <si>
    <t>Version 6b Improvements</t>
  </si>
  <si>
    <t xml:space="preserve">Click Enable Editing if the bar pops up under the toolbar. </t>
  </si>
  <si>
    <t>Removed US Currency symbols for universal monetary inputs</t>
  </si>
  <si>
    <t>Select Metric or Imperial units from drop down menu  &gt;&gt;&gt;</t>
  </si>
  <si>
    <t>Added notes fields to assist with understanding assumptions and calculations that are not obvious or required additional clarity</t>
  </si>
  <si>
    <t xml:space="preserve">Input data into the blue cells only. </t>
  </si>
  <si>
    <t>Added additional blank rows in the expense categories to allow for more line items to be included</t>
  </si>
  <si>
    <t xml:space="preserve">Many cells have a red triangle which will popup notes as you mouse over the cell </t>
  </si>
  <si>
    <t>Updated the salaries calculator to allow start and end months to be set for part time employees</t>
  </si>
  <si>
    <t xml:space="preserve">You will need to collect your own data such as startup costs, product pricing, utility rates etc. </t>
  </si>
  <si>
    <t>Added more employer tax, insurance and benefit adjustment fields to salaries calculator</t>
  </si>
  <si>
    <t>Begin by inputing data into the green worksheets as you are able</t>
  </si>
  <si>
    <t xml:space="preserve">Revised 4 Yr Pro Forma Sheet to include EBITDA </t>
  </si>
  <si>
    <t>Add known or projected expenses into the blue worksheets under the proper category</t>
  </si>
  <si>
    <t>Color coded tabs Legend</t>
  </si>
  <si>
    <t xml:space="preserve">You can copy and paste tables into business plan documents as needed. </t>
  </si>
  <si>
    <t>Set permissions to allow formulas to be visible but protected</t>
  </si>
  <si>
    <t>Contact JD@theaquaponicsource.com if there are bugs or questions regarding the program</t>
  </si>
  <si>
    <t>Moved IRR and NPV to analysis tab</t>
  </si>
  <si>
    <t>Added working capital input to Startup Capital tab with link into 2 yr. cash flow worksheet</t>
  </si>
  <si>
    <t>Worksheet Tab Colors</t>
  </si>
  <si>
    <t>Updated Revenue Scenario Calculator to include COGS</t>
  </si>
  <si>
    <t>Farm specific data inputs and accompanying data points</t>
  </si>
  <si>
    <t>Moved Distribution expenses to Op Ex</t>
  </si>
  <si>
    <t>Expense categories for detailing costs</t>
  </si>
  <si>
    <t>Added line for insurance and bank fees</t>
  </si>
  <si>
    <t>Worksheets providing summary data - no user inputs on these pages</t>
  </si>
  <si>
    <t>Fixed error in electrical table amperage calculation</t>
  </si>
  <si>
    <t>Added column for startup watts for electrical equipment</t>
  </si>
  <si>
    <t>Disclaimer</t>
  </si>
  <si>
    <t>A few rows summing monthly expenses into annual expenses were shifted off by one month. This has been corrected</t>
  </si>
  <si>
    <t xml:space="preserve">The program is only as good as the data you enter in to it. If the data is wildly inaccurate or misleading then the results will follow suit. </t>
  </si>
  <si>
    <t>Added Imperial and Metric Units</t>
  </si>
  <si>
    <t>The authors of this spreadsheet assume no responsibility and are not liable for it's results or the performance of the actual farm and business.</t>
  </si>
  <si>
    <t>The results of this spreadsheet are predictive in nature. Actual production and financial performance of the farm will vary from projections</t>
  </si>
  <si>
    <t>Startup Costs</t>
  </si>
  <si>
    <t xml:space="preserve">Input total building sq ft in F4. Capital Items, Description, Cost, Depreciation Fields and the loan calculator are all adjustable. </t>
  </si>
  <si>
    <t>Building Area</t>
  </si>
  <si>
    <t>Sum of all Capital Categories -</t>
  </si>
  <si>
    <t>Loan Calculator</t>
  </si>
  <si>
    <t xml:space="preserve">Contingency Budget as a Percent of Total Costs - </t>
  </si>
  <si>
    <t>Loan Amount</t>
  </si>
  <si>
    <t>Total Startup Capital -</t>
  </si>
  <si>
    <t>Interest Rate</t>
  </si>
  <si>
    <t>Working Capital -</t>
  </si>
  <si>
    <t>Term (years)</t>
  </si>
  <si>
    <t>Category Total</t>
  </si>
  <si>
    <t>Cost per sq ft</t>
  </si>
  <si>
    <t>Depreciation Category</t>
  </si>
  <si>
    <t>Monthly Payment</t>
  </si>
  <si>
    <t>Greenhouse and/or Building Improvements</t>
  </si>
  <si>
    <t>Description</t>
  </si>
  <si>
    <t>select from menu</t>
  </si>
  <si>
    <t>Greenhouse Cost</t>
  </si>
  <si>
    <t>Includes base price of the greenhouse structure</t>
  </si>
  <si>
    <t>Building</t>
  </si>
  <si>
    <t>Head House</t>
  </si>
  <si>
    <t>Cost of separate building or attached structure that contains fish, office space, cold storage or performs some addition function related to the farm</t>
  </si>
  <si>
    <t>Consolidated Depreciation Schedule</t>
  </si>
  <si>
    <t>GeoThermal System</t>
  </si>
  <si>
    <t>Asset Category</t>
  </si>
  <si>
    <t>Asset Total</t>
  </si>
  <si>
    <t>Salvage%</t>
  </si>
  <si>
    <t>Salvage Value</t>
  </si>
  <si>
    <t>Life</t>
  </si>
  <si>
    <t>Method</t>
  </si>
  <si>
    <t>Year 1</t>
  </si>
  <si>
    <t>Year 2</t>
  </si>
  <si>
    <t>Year 3</t>
  </si>
  <si>
    <t>Year 4</t>
  </si>
  <si>
    <t>Year 5</t>
  </si>
  <si>
    <t>Year 6</t>
  </si>
  <si>
    <t>Year 7</t>
  </si>
  <si>
    <t>Year 8</t>
  </si>
  <si>
    <t>Year 9</t>
  </si>
  <si>
    <t>Year 10</t>
  </si>
  <si>
    <t>Environmental Controls</t>
  </si>
  <si>
    <t>You will need an environmental control system to manage the greenhouse heating and cooling systems. This may be included in the price of your greenhouse</t>
  </si>
  <si>
    <t>SL</t>
  </si>
  <si>
    <t>Mechanical Systems</t>
  </si>
  <si>
    <t>Fans, Vents, shade cloth, cooling pads, heaters. These items may already be included in the base price of the greenhouse</t>
  </si>
  <si>
    <t>FF&amp;E</t>
  </si>
  <si>
    <t>Backup Generator</t>
  </si>
  <si>
    <t>This should be quoted by an electrical engineer based upon required 24/7 equipment load noted in the electrical plan</t>
  </si>
  <si>
    <t>Office/Tech</t>
  </si>
  <si>
    <t>Solar hot water system</t>
  </si>
  <si>
    <t>Additional renewable energy systems could be integrated and priced here</t>
  </si>
  <si>
    <t>Vehicle</t>
  </si>
  <si>
    <t>Greenhouse Shipping</t>
  </si>
  <si>
    <t>Highly variable depending on location and building scale</t>
  </si>
  <si>
    <t>Land Improvement</t>
  </si>
  <si>
    <t>Greenhouse Installation</t>
  </si>
  <si>
    <t xml:space="preserve">Cost to install the building if hiring outside contractors or even if you are doing it yourself you can assess this cost here. </t>
  </si>
  <si>
    <t>Total:</t>
  </si>
  <si>
    <t>Aquaponic System</t>
  </si>
  <si>
    <t>Aquaponics Kit</t>
  </si>
  <si>
    <t>The main aquaponic system including fish tanks, filtration system, plant production systems, aeration, plumbing components, pumps and other equipment provided by the supplier</t>
  </si>
  <si>
    <t>Water Heating System</t>
  </si>
  <si>
    <t xml:space="preserve">Heaters can be electrical, natural gas or propane, wood or other alternative heating source. </t>
  </si>
  <si>
    <t>Installation</t>
  </si>
  <si>
    <t>Cost to install the aquaponic system and optional components</t>
  </si>
  <si>
    <t>Artificial Lighting</t>
  </si>
  <si>
    <t>Cost to include artificial lighting systems, lights, controllers, timers and installation can all be included here</t>
  </si>
  <si>
    <t>Fish Purge System</t>
  </si>
  <si>
    <t>A separate system designed for the purging of fish before sale</t>
  </si>
  <si>
    <t>Quarantine System</t>
  </si>
  <si>
    <t>A separate system designed for monitoring fingerlings before introduction into the production system</t>
  </si>
  <si>
    <t>Monitoring and Control Systems</t>
  </si>
  <si>
    <t>A system to monitor key parameters such as power, air or water flow that can alert an operator in the event of a unsatisfactory condition</t>
  </si>
  <si>
    <t>Breeding Tank/System</t>
  </si>
  <si>
    <t>A system to breed fish on site</t>
  </si>
  <si>
    <t>City and County Entitlement</t>
  </si>
  <si>
    <t>Site Survey</t>
  </si>
  <si>
    <t>Site elevation, easements, utility locates, building envelope, curb and gutter, right of way</t>
  </si>
  <si>
    <t xml:space="preserve">Civil and Environmental Engineering </t>
  </si>
  <si>
    <t>Drainage, foundations, site improvements, grading, soil testing and remediation work</t>
  </si>
  <si>
    <t>Architectural Design Plans</t>
  </si>
  <si>
    <t>Design Development work required for site, building and infrastructure</t>
  </si>
  <si>
    <t>Utility Service Determination/Locates</t>
  </si>
  <si>
    <t>Access to water, sewer, electrical, gas, internet, phone services</t>
  </si>
  <si>
    <t>Water Review</t>
  </si>
  <si>
    <t>Location of water, usage restrictions, lab testing, refresh rate, flow rate</t>
  </si>
  <si>
    <t>Pre Application Fees</t>
  </si>
  <si>
    <t>Fee pays to review plans with city and/or county</t>
  </si>
  <si>
    <t>Entitlement Fees</t>
  </si>
  <si>
    <t>Additional fees for meetings, board review</t>
  </si>
  <si>
    <t>Site Development</t>
  </si>
  <si>
    <t>Land acquisition cost</t>
  </si>
  <si>
    <t>Cost to purchase the property</t>
  </si>
  <si>
    <t>Site Grading</t>
  </si>
  <si>
    <t>Site leveling and preparation for foundation</t>
  </si>
  <si>
    <t>Foundation and Slab Work</t>
  </si>
  <si>
    <t>Cost to pour foundations and slab as determined by the building plans</t>
  </si>
  <si>
    <t>Drainage</t>
  </si>
  <si>
    <t>Building and site drainage work</t>
  </si>
  <si>
    <t>Landscaping</t>
  </si>
  <si>
    <t>Any landscaping work to be completed around the building and property</t>
  </si>
  <si>
    <t>Road Access</t>
  </si>
  <si>
    <t>Cost to bring in or develop roads, access, curb cuts</t>
  </si>
  <si>
    <t>Parking Lots</t>
  </si>
  <si>
    <t>Cost to develop required parking spaces</t>
  </si>
  <si>
    <t>Security Fencing</t>
  </si>
  <si>
    <t xml:space="preserve">Cost to install perimeter fencing </t>
  </si>
  <si>
    <t>Water Tap/Service</t>
  </si>
  <si>
    <t>Cost to bring in a municipal water tap or access well water</t>
  </si>
  <si>
    <t>Electrical and Gas Service to Facility</t>
  </si>
  <si>
    <t>Cost to bring in the required electrical and gas service mains to building</t>
  </si>
  <si>
    <t>Electrical wiring in building</t>
  </si>
  <si>
    <t xml:space="preserve">Cost to install interior electrical systems, lighting, controller and mech </t>
  </si>
  <si>
    <t>Building Permits</t>
  </si>
  <si>
    <t xml:space="preserve">% of Building construction </t>
  </si>
  <si>
    <t>General Contractor Fees</t>
  </si>
  <si>
    <t>Mechanical/Electrical Contractors</t>
  </si>
  <si>
    <t>Office furniture and equipment</t>
  </si>
  <si>
    <t>Desk, computers, printers, chairs, file cabinets, supply cabinets</t>
  </si>
  <si>
    <t>Shelving racks</t>
  </si>
  <si>
    <t>Used for storage of food products to keep off the ground, and any other storage needs</t>
  </si>
  <si>
    <t>Lockable storage cabinet</t>
  </si>
  <si>
    <t>Used to store nutrients, adjusters, pest regiments</t>
  </si>
  <si>
    <t>Security System</t>
  </si>
  <si>
    <t>Building security system, such as door alarms, central monitoring, cameras</t>
  </si>
  <si>
    <t>Farm work surfaces</t>
  </si>
  <si>
    <t>Stainless steel tables for lab testing, harvesting and prep</t>
  </si>
  <si>
    <t>Hand washing sink</t>
  </si>
  <si>
    <t>Sink for handwashing and food safety</t>
  </si>
  <si>
    <t>Delivery Vehicle</t>
  </si>
  <si>
    <t>Only if you are actively delivering product to customers</t>
  </si>
  <si>
    <t>Farm signage/wayfinding</t>
  </si>
  <si>
    <t>Any large one time purchases for building or site signage</t>
  </si>
  <si>
    <t>Farm stereo</t>
  </si>
  <si>
    <t>Tunes are nice to have in the farm</t>
  </si>
  <si>
    <t>Folding tables and chairs</t>
  </si>
  <si>
    <t>Important if you are running classes or events</t>
  </si>
  <si>
    <t>Farm Supplies</t>
  </si>
  <si>
    <t>No Depreciation</t>
  </si>
  <si>
    <t>Plants</t>
  </si>
  <si>
    <t>Seeds</t>
  </si>
  <si>
    <t>Seeds for production plants or microgreens</t>
  </si>
  <si>
    <t>Plants purchased for growing or propagation</t>
  </si>
  <si>
    <t>Plug Trays &amp; planting Media</t>
  </si>
  <si>
    <t>Preformed nursery plug trays for seeding or propagating large numbers of plants. Sold by the pallet for best pricing. Shipping expenses can be very costly.</t>
  </si>
  <si>
    <t>Microgreen trays</t>
  </si>
  <si>
    <t>10’x10” or 10”x20” slotted nursery trays to plant microgreens. Usually purchased in groups of 100.</t>
  </si>
  <si>
    <t>Vermiculite, Coco coir, perlite, fabric matting</t>
  </si>
  <si>
    <t>Media used to germinate seed for microgreens Media may also be used to pack plug trays when preformed trays are not available</t>
  </si>
  <si>
    <t>Plant markers</t>
  </si>
  <si>
    <t>Plastic or wooden stick, printed label, tape or white paint marker used to label, number and date nursery trays and microgreens</t>
  </si>
  <si>
    <t>Nutrients and Adjusters</t>
  </si>
  <si>
    <t>Calcium Carbonate or Calcium Hydroxide</t>
  </si>
  <si>
    <t>Used to increase and buffer pH up and supply calcium to plants, Calcium carbonate may have a longer pH buffering capacity, calcium hydroxide will be a faster pH shift. Calcium may not need to be added if system water pH is above 7.0.</t>
  </si>
  <si>
    <t>Chelated Iron DTPA 10-11%</t>
  </si>
  <si>
    <t>Used to supplement iron</t>
  </si>
  <si>
    <t>Potassium Hydroxide or Potassium bicarbonate</t>
  </si>
  <si>
    <t>Used to increase and buffer pH up and supply potassium to plants. Potassium may not need to be added if system water pH is above 7.0.</t>
  </si>
  <si>
    <t>Phosphoric Acid</t>
  </si>
  <si>
    <t>Used to decrease pH and supply phosphorus to plants. Phosphoric acid may not need if pH is below 7.0.</t>
  </si>
  <si>
    <t>Magnesium Sulfate</t>
  </si>
  <si>
    <t>Used to provide magnesium and sulfur nutrients to plants if deficiency is identified.</t>
  </si>
  <si>
    <t>Shell Grit</t>
  </si>
  <si>
    <t>Crushed shells commonly referred to as chicken scratch, used to help naturally add calcium and magnesium to the system</t>
  </si>
  <si>
    <t>Espartan</t>
  </si>
  <si>
    <t>Organically certified N-P-K nutrient solution used to provide nutrients prior to fish stocking or supplement if necessary. Product made from fermented vegetable based, loaded with lots of great fulvic acids and nutrients. Makes the water very dark colored</t>
  </si>
  <si>
    <t>Water Quality</t>
  </si>
  <si>
    <t>Pure Ammonia</t>
  </si>
  <si>
    <t>Used to provide feed source for nitrifying bacteria, Comes in power or clear liquid form. Make sure that the product does not contain any other ingredients, surfactants, soaps, or cleaning agents</t>
  </si>
  <si>
    <t>Nitrifying bacteria</t>
  </si>
  <si>
    <t>Used to inoculate the biofilter and populate the appropriate quantity of bacteria to being and maintain the cycling process. Examples are Microbe-Lift Nite Out, Zym Bac.</t>
  </si>
  <si>
    <t>Test kit – pH, Ammonia, Nitrite, Nitrate</t>
  </si>
  <si>
    <t>Used to test pH from 6.0 – 8.0. It is advisable to get a pH test kit that can register below 6.0. Most freshwater aquarium test kits also include ammonia, nitrite and nitrate. Daily to weekly depending on system being monitored for fish safety or plant nutrients The Aquaponic Source API freshwater test kit Nutrafin LaMotte Iron test kit Used to test the iron available to plants</t>
  </si>
  <si>
    <t>Iron test kit</t>
  </si>
  <si>
    <t>Used to test the iron available to plants.</t>
  </si>
  <si>
    <t>Phosphate test kit</t>
  </si>
  <si>
    <t>Used to test the phosphorous in the system.</t>
  </si>
  <si>
    <t>Microbial test kits</t>
  </si>
  <si>
    <t>Used to test for specific pathogens such as coliforms, E. Coli, Salmonella, Listeria</t>
  </si>
  <si>
    <t>pH Probe</t>
  </si>
  <si>
    <t>Used to test pH levels in water</t>
  </si>
  <si>
    <t>pH probe calibration solution</t>
  </si>
  <si>
    <t>A 4.0 pH solution and a 7.0 pH solution is used to calibrate pH probe</t>
  </si>
  <si>
    <t>Chlorine and chloramine remover</t>
  </si>
  <si>
    <t>A chemical compound which can be added to municipal tap water treated with chlorine or chloramine to make the water safe to add to the system</t>
  </si>
  <si>
    <t>Activated Carbon filter cartridge KDF filter</t>
  </si>
  <si>
    <t>Can be used to filter municipal tap water to remove chlorine, chloramine, metals and other possible contaminants</t>
  </si>
  <si>
    <t>Sediment filter cartridge</t>
  </si>
  <si>
    <t>Used in conjunction with an activated carbon filter to remove large partials such as rust, sand or other materials from municipal tap water</t>
  </si>
  <si>
    <t>Fish Supplies</t>
  </si>
  <si>
    <t>Fish food</t>
  </si>
  <si>
    <t>Quantities and costs are calculated in the Operating budget. Usually purchased in 40-50lb bags, in a size and formulation appropriate to the fish species. Non-Gmo, and organic feeds are available and generally cost more than conventional fish feed.</t>
  </si>
  <si>
    <t>Fingerlings</t>
  </si>
  <si>
    <t>Initial stocking of fish and fingerlings. Exact quantities are determined in the fish production section and operating budget</t>
  </si>
  <si>
    <t>Calcium Chloride</t>
  </si>
  <si>
    <t>May be used during or after transport, or when nitrites are at high levels in the system</t>
  </si>
  <si>
    <t>Sodium Chloride</t>
  </si>
  <si>
    <t>Can be used during or after transport, or for treating injury or illness in an offline system (not connected to the plants). This is rock salt commonly found in ice melt, also found in pool supplies, baking supply (kosher table salt, non-iodized)</t>
  </si>
  <si>
    <t>Fish nets - large</t>
  </si>
  <si>
    <t>Used to catch larger fish</t>
  </si>
  <si>
    <t>Fish nets - small</t>
  </si>
  <si>
    <t>Used to scoop uneaten fed, system solids, algae, roots</t>
  </si>
  <si>
    <t>Sanitizing Food Safety Products</t>
  </si>
  <si>
    <t>Wet wall sanitizer KleenGrow</t>
  </si>
  <si>
    <t>Used in wet wall reservoir to reduce calcium buildup, prevent algae and kill pathogens</t>
  </si>
  <si>
    <t>H2O2 Oxidate or quaternary sanitizer</t>
  </si>
  <si>
    <t>Product used to sanitize raft boards, net pots, harvesting tools, other surfaces. Can also be used as a boot wash (foot bath). Buy the restaurant or hospital grade and 29%</t>
  </si>
  <si>
    <t>Spray bottles</t>
  </si>
  <si>
    <t>Used for spraying raft boards with sanitizer and other cleaning</t>
  </si>
  <si>
    <t>Hand soap, hand sanitizer</t>
  </si>
  <si>
    <t>Hand soap as each sink area. Hand sanitizer in biosecure entrance, and around the farm</t>
  </si>
  <si>
    <t>Towels</t>
  </si>
  <si>
    <t>Cloth towels are used to wipe and sanitize raft boards and farm cleaning. Consider buying different color towels</t>
  </si>
  <si>
    <t>Paper Towels</t>
  </si>
  <si>
    <t>Dry hands after washing (considered a single use), also used for cleaning</t>
  </si>
  <si>
    <t>Foot bath tray</t>
  </si>
  <si>
    <t>Plastic tray that holds sanitizer solution</t>
  </si>
  <si>
    <t>Farm shoes or boots</t>
  </si>
  <si>
    <t>Shoes or boots used only in the greenhouse</t>
  </si>
  <si>
    <t>Pest Management</t>
  </si>
  <si>
    <t>Pest Management Products</t>
  </si>
  <si>
    <t>Several products are listed in the plant supplies operating budget. Products selected based on pest being treated, and safeness with fish and bacteria. Could include beneficial insects, insecticides, fungicides, sulfur pellets, soaps, oils, sprays, dusts, and water soluble formulations</t>
  </si>
  <si>
    <t>Vaporizer</t>
  </si>
  <si>
    <t>Sulfur burner to hang in middle of greenhouse</t>
  </si>
  <si>
    <t>Sulfur Prills</t>
  </si>
  <si>
    <t>Used to prevent/treat powdery mildew, mold</t>
  </si>
  <si>
    <t>Tyvek Coveralls</t>
  </si>
  <si>
    <t>Personal Protection Equipment Pest Management</t>
  </si>
  <si>
    <t>Respirator</t>
  </si>
  <si>
    <t>Goggles</t>
  </si>
  <si>
    <t>Long length rubber gloves</t>
  </si>
  <si>
    <t>Greenhouse gloves</t>
  </si>
  <si>
    <t>Used for various tasks around the greenhouse</t>
  </si>
  <si>
    <t>Sprayer</t>
  </si>
  <si>
    <t>Backpack or cart sprayer (2 - 4 gallons)</t>
  </si>
  <si>
    <t>Hand sprayer</t>
  </si>
  <si>
    <t>small hand pump sprayer</t>
  </si>
  <si>
    <t>Rodent traps</t>
  </si>
  <si>
    <t>Used to manage rodent pests in greenhouse and food storage facilities</t>
  </si>
  <si>
    <t>Yellow and Blue sticky traps</t>
  </si>
  <si>
    <t>Used to detect pest levels and locations.</t>
  </si>
  <si>
    <t>Harvesting and Product Packaging</t>
  </si>
  <si>
    <t>* purchase only if using for packaging</t>
  </si>
  <si>
    <t>Plastic Box liners
30x18x36 liner bags work well</t>
  </si>
  <si>
    <t>A food grade clear plastic bag that is inserted into a cardboard box or a reusable plastic crate to keep the produce from touching the inside of the delivery container.</t>
  </si>
  <si>
    <t>Reusable Plastic Crates (RPC)</t>
  </si>
  <si>
    <t>Cardboard boxes*</t>
  </si>
  <si>
    <t>Can be used to pack produce for delivery to customer. Boxes can be printed with farm logo and contact information. Usually packs 12 – 24 heads of lettuce or other greens. Can be used to pack other food products as well.</t>
  </si>
  <si>
    <t>Individual product bags*</t>
  </si>
  <si>
    <t>Various different sizes and types of bags exist to create an individual produce amount</t>
  </si>
  <si>
    <t>Twist ties, rubber bands, twine*</t>
  </si>
  <si>
    <t>Can be used in place of a bag to distribute products to customers</t>
  </si>
  <si>
    <t>Clam Shells*</t>
  </si>
  <si>
    <t>Rigid plastic packaging that can be used for Bibb and other leaf lettuces, flowers, herbs and anything that easily damages</t>
  </si>
  <si>
    <t>Gloves</t>
  </si>
  <si>
    <t>Used for seeding, transplanting or harvesting activities for anyone with open wounds
Make sure to use food grade non-power and non-latex gloves</t>
  </si>
  <si>
    <t>Hairnets and beard nets</t>
  </si>
  <si>
    <t>Used to cover head during harvesting and other farm tasks. Can be reused.</t>
  </si>
  <si>
    <t>Harvest Scissors</t>
  </si>
  <si>
    <t>Used only for harvesting plants</t>
  </si>
  <si>
    <t>Work Scissors</t>
  </si>
  <si>
    <t>Used for other tasks in greenhouse or office</t>
  </si>
  <si>
    <t>Harvest bowls or buckets</t>
  </si>
  <si>
    <t>Used when harvesting plants</t>
  </si>
  <si>
    <t>Scale</t>
  </si>
  <si>
    <t>Use to weight harvested plants</t>
  </si>
  <si>
    <t>Measuring cups and spoons</t>
  </si>
  <si>
    <t>Measure nutrient additions, seeds, pest regiments, etc - choose different color for different purposes</t>
  </si>
  <si>
    <t>General</t>
  </si>
  <si>
    <t>Wall utility rack</t>
  </si>
  <si>
    <t>Used to hold fish tank nets, cleaning brushes, brooms, etc</t>
  </si>
  <si>
    <t>Brooms and mop</t>
  </si>
  <si>
    <t>Used for cleaning, depends on subsurface</t>
  </si>
  <si>
    <t>ShopVac</t>
  </si>
  <si>
    <t>Used for cleaning around greenhouse and in system.</t>
  </si>
  <si>
    <t>Extension Cords</t>
  </si>
  <si>
    <t>Heavy duty cords will be useful for temporarily plugging in sump pumps, shop vac or other power equipment.</t>
  </si>
  <si>
    <t>Timers</t>
  </si>
  <si>
    <t>Used for lights, vaporizer and pumps</t>
  </si>
  <si>
    <t>Hoses</t>
  </si>
  <si>
    <t>Various sized hoses will be needed to run from water source to tanks, for draining and other farm tasks</t>
  </si>
  <si>
    <t>Sump pump</t>
  </si>
  <si>
    <t>Used to drain or move water. Sump pumps are not intended to be used on a continuous basis or they die.</t>
  </si>
  <si>
    <t>Flash lights</t>
  </si>
  <si>
    <t>Used around farm at night, or during power outage</t>
  </si>
  <si>
    <t>Batteries</t>
  </si>
  <si>
    <t>Used for flash lights, scale, and other equipment</t>
  </si>
  <si>
    <t>Power tools and tool kit</t>
  </si>
  <si>
    <t>Should include various wrenches, pillars, hammer, pipe cutters, tape measure, PVC bevel tool, hole saws, drill, drill bits, hacksaw, screwdrivers, pipe clamps, miter saw</t>
  </si>
  <si>
    <t>5 gallon buckets</t>
  </si>
  <si>
    <t>Used to remove solids from tanks, plant material, compost</t>
  </si>
  <si>
    <t>Storage totes</t>
  </si>
  <si>
    <t>Used to store fish food, seeds, plant materials, nutrients
We like the heavy duty black totes with yellow lids</t>
  </si>
  <si>
    <t>Office Supplies</t>
  </si>
  <si>
    <t>Printer paper and ink supplies</t>
  </si>
  <si>
    <t>Used to print invoices, sales receipts, taxes, reports and other information</t>
  </si>
  <si>
    <t>Pens, envelopes, postage, labels, tape</t>
  </si>
  <si>
    <t>Used for various farm and office tasks</t>
  </si>
  <si>
    <t>First Aid items</t>
  </si>
  <si>
    <t>Ensure that there are one or more first aid kits readily available and refill supplies as needed</t>
  </si>
  <si>
    <t>Notebooks</t>
  </si>
  <si>
    <t>Used as a farm log file to record seeding, transplanting and harvesting information, test results, nutrient additions, and such</t>
  </si>
  <si>
    <t>Plant and Fish Production Worksheet</t>
  </si>
  <si>
    <t>Important: Input the month of your first expecting seeding and harvest  &gt;&gt;&gt;</t>
  </si>
  <si>
    <t>Month of First Seeding &gt;</t>
  </si>
  <si>
    <t xml:space="preserve">Month of first harvest &gt; </t>
  </si>
  <si>
    <t>(Jan = 1 thru Dec = 12)</t>
  </si>
  <si>
    <t>DWC Trough Planning and Gross Production Calculator</t>
  </si>
  <si>
    <t>Detailed Plant Production Seasonal Calculator</t>
  </si>
  <si>
    <t xml:space="preserve">Input the size of DWC troughs below to get the number of raft boards and rough estimates of production and revenue.  The fish feed and tank calculator (B55) uses the total surface area of planting space from the DWC sizing calculator. </t>
  </si>
  <si>
    <t>DWC Growout Troughs (# of )</t>
  </si>
  <si>
    <t>DWC - Summer Season: Apr - Sep</t>
  </si>
  <si>
    <t>Trough width</t>
  </si>
  <si>
    <t>Crops</t>
  </si>
  <si>
    <t># of Raft Boards</t>
  </si>
  <si>
    <t>% of DWC</t>
  </si>
  <si>
    <t>Plants per raft</t>
  </si>
  <si>
    <t>Total Plants</t>
  </si>
  <si>
    <t>Culture Time (wks)</t>
  </si>
  <si>
    <t>Loss Rate</t>
  </si>
  <si>
    <t>Net Plants</t>
  </si>
  <si>
    <t>Trough Length</t>
  </si>
  <si>
    <t>Romaine</t>
  </si>
  <si>
    <t>Total Trough</t>
  </si>
  <si>
    <t>Bibb Lettuce</t>
  </si>
  <si>
    <t xml:space="preserve">Water depth </t>
  </si>
  <si>
    <t>Green Star</t>
  </si>
  <si>
    <t>Raft Board Length</t>
  </si>
  <si>
    <t>Mustard Greens</t>
  </si>
  <si>
    <t>Raft Board Width</t>
  </si>
  <si>
    <t>Basil</t>
  </si>
  <si>
    <t>Raft board surface area</t>
  </si>
  <si>
    <t>Total Raft Boards</t>
  </si>
  <si>
    <t>Number of planting spaces per raft board</t>
  </si>
  <si>
    <t>Plant density</t>
  </si>
  <si>
    <t>Total plants per culture</t>
  </si>
  <si>
    <t>Culture period (weeks)</t>
  </si>
  <si>
    <t>Annual Harvests</t>
  </si>
  <si>
    <t>Total plants</t>
  </si>
  <si>
    <t>Loss rate (unsellable crops)</t>
  </si>
  <si>
    <t>Net Plants Annual</t>
  </si>
  <si>
    <t xml:space="preserve">Total Raft Boards </t>
  </si>
  <si>
    <t>Monthly plants</t>
  </si>
  <si>
    <t>Weekly plants</t>
  </si>
  <si>
    <t>Estimated price per plant/head</t>
  </si>
  <si>
    <t>Gross revenue</t>
  </si>
  <si>
    <t>DWC - Winter Season: Oct - Mar</t>
  </si>
  <si>
    <t>Rev per sq unit of growing area</t>
  </si>
  <si>
    <t>DWC % of gross sq units</t>
  </si>
  <si>
    <t>Rev per gross sq units of building area</t>
  </si>
  <si>
    <t>Seedling Trays</t>
  </si>
  <si>
    <t>Number of plugs per tray</t>
  </si>
  <si>
    <t>Red Russian Kale</t>
  </si>
  <si>
    <t>Weekly transplants</t>
  </si>
  <si>
    <t>Weekly trays</t>
  </si>
  <si>
    <t>Flat loss rate/overseed</t>
  </si>
  <si>
    <t>Weekly nursery trays to seed</t>
  </si>
  <si>
    <t>Weeks in nursery</t>
  </si>
  <si>
    <t>Total Seedling Trays (rounded up)</t>
  </si>
  <si>
    <t>Annual Trays</t>
  </si>
  <si>
    <t>DWC Transplanting Trough (Uses TAPS 2x2' raft = 4 sq ft or .37 sq m)</t>
  </si>
  <si>
    <t>Total DWC Growout area</t>
  </si>
  <si>
    <t>Total number of Raft boards from above</t>
  </si>
  <si>
    <t>Media Beds - Summer Season</t>
  </si>
  <si>
    <t>Enter area of each media bed  &gt;&gt;&gt;</t>
  </si>
  <si>
    <r>
      <t>Number of Raft Groups (</t>
    </r>
    <r>
      <rPr>
        <sz val="10"/>
        <color rgb="FF000000"/>
        <rFont val="Calibri"/>
      </rPr>
      <t>≈</t>
    </r>
    <r>
      <rPr>
        <sz val="10"/>
        <color rgb="FF000000"/>
        <rFont val="Arial"/>
      </rPr>
      <t xml:space="preserve"> 4 rafts per group)</t>
    </r>
  </si>
  <si>
    <t># of Beds</t>
  </si>
  <si>
    <t>% of total</t>
  </si>
  <si>
    <t>Plants per bed</t>
  </si>
  <si>
    <t>Plantings per season</t>
  </si>
  <si>
    <t>Groups harvested per week</t>
  </si>
  <si>
    <t>Tomatoes</t>
  </si>
  <si>
    <t>Number of transplanting rafts</t>
  </si>
  <si>
    <t>Squash</t>
  </si>
  <si>
    <t>Number of weeks transplanting rafts are in trough</t>
  </si>
  <si>
    <t>Peppers</t>
  </si>
  <si>
    <t>Total number of transplanting rafts</t>
  </si>
  <si>
    <t>Cucumbers</t>
  </si>
  <si>
    <t xml:space="preserve">Minimum area of DWC transplanting trough </t>
  </si>
  <si>
    <t>Actual design area of DWC transplanting trough</t>
  </si>
  <si>
    <t>Water depth</t>
  </si>
  <si>
    <t>Fish, Feed and Tank Calculator</t>
  </si>
  <si>
    <t>Weight gain per fish</t>
  </si>
  <si>
    <t>Growout period (months)</t>
  </si>
  <si>
    <t>Number of tanks (or age cohorts of fish)</t>
  </si>
  <si>
    <t>Harvest Frequency (months)</t>
  </si>
  <si>
    <t>Totals</t>
  </si>
  <si>
    <t>Number of harvests per year</t>
  </si>
  <si>
    <t>Feed conversion ratio (FCR)</t>
  </si>
  <si>
    <t xml:space="preserve">Media Beds - Winter Season </t>
  </si>
  <si>
    <t xml:space="preserve">Feed conversion efficiency coefficient </t>
  </si>
  <si>
    <t xml:space="preserve">Final stocking density </t>
  </si>
  <si>
    <t>Total DWC area</t>
  </si>
  <si>
    <t>Feeding rate per unit area (m2 or ft2)</t>
  </si>
  <si>
    <t>Total daily feed input</t>
  </si>
  <si>
    <t xml:space="preserve">Daily Feed Input </t>
  </si>
  <si>
    <t>Annual feed input (daily feed x 365)</t>
  </si>
  <si>
    <t xml:space="preserve">Total annual fish production gain </t>
  </si>
  <si>
    <t>Total number of fish harvested</t>
  </si>
  <si>
    <t>Total annual weight of harvested fish</t>
  </si>
  <si>
    <t xml:space="preserve">Weight per harvest </t>
  </si>
  <si>
    <t xml:space="preserve">Water volume of each rearing tank </t>
  </si>
  <si>
    <t xml:space="preserve">Volume of water per fish at harvest weight </t>
  </si>
  <si>
    <t>Stocking rate of fish per tank</t>
  </si>
  <si>
    <t>Adjust up for mortality rate at 10%</t>
  </si>
  <si>
    <t>Microgreen Varieties</t>
  </si>
  <si>
    <t># of Flats</t>
  </si>
  <si>
    <t>Culture period (wks)</t>
  </si>
  <si>
    <t>Total Flats</t>
  </si>
  <si>
    <t>Price per flat</t>
  </si>
  <si>
    <t>Annual Revenue</t>
  </si>
  <si>
    <t>pea shoots</t>
  </si>
  <si>
    <t>Rev &amp; COGS</t>
  </si>
  <si>
    <t>Table of Common Packaging Options</t>
  </si>
  <si>
    <t>Summary Table</t>
  </si>
  <si>
    <t>Total lbs</t>
  </si>
  <si>
    <t>Total plants, trays, fish</t>
  </si>
  <si>
    <t>Avg. Monthly Revenue</t>
  </si>
  <si>
    <t>Product Sold By:</t>
  </si>
  <si>
    <t>Packaging</t>
  </si>
  <si>
    <t>Packaging Cost</t>
  </si>
  <si>
    <t xml:space="preserve">Plant specific seasonal tables starting on row 15 uses data from the Plant &amp; Fish Production worksheet. Input data into blue cells and use the drop down menus to select how the product is sold and packaged. </t>
  </si>
  <si>
    <t>DWC</t>
  </si>
  <si>
    <t>12 ct case</t>
  </si>
  <si>
    <t>box liner 12 ct</t>
  </si>
  <si>
    <t>24 ct case</t>
  </si>
  <si>
    <t>box liner 24 ct</t>
  </si>
  <si>
    <t>head</t>
  </si>
  <si>
    <t>Clamshell</t>
  </si>
  <si>
    <t>Fish</t>
  </si>
  <si>
    <t>small lettuce bag</t>
  </si>
  <si>
    <t>3 pack</t>
  </si>
  <si>
    <t>medium lettuce bag</t>
  </si>
  <si>
    <t>Fish Production</t>
  </si>
  <si>
    <t>Insert feed, fingerling costs and sales price. Other data comes from Plant &amp; Fish Worksheet</t>
  </si>
  <si>
    <t>6 pack</t>
  </si>
  <si>
    <t>large lettuce bag</t>
  </si>
  <si>
    <t>Harvests per year</t>
  </si>
  <si>
    <t>Weight per Harvest</t>
  </si>
  <si>
    <t>Annual Weight</t>
  </si>
  <si>
    <t># of fingerlings to restock</t>
  </si>
  <si>
    <t>Restock every (months)</t>
  </si>
  <si>
    <t>Cost per fingerling</t>
  </si>
  <si>
    <t>Fingerling Shipping</t>
  </si>
  <si>
    <t>Fingerling Cost per shipment</t>
  </si>
  <si>
    <t>10 x 10 micro flat</t>
  </si>
  <si>
    <t>produce box</t>
  </si>
  <si>
    <t>10 x 20 micro flat</t>
  </si>
  <si>
    <t>Harvest Weight</t>
  </si>
  <si>
    <t>Monthly Feed cost</t>
  </si>
  <si>
    <t>Annual Feed Cost</t>
  </si>
  <si>
    <t>Monthly Revenue</t>
  </si>
  <si>
    <t>Deep Water Culture</t>
  </si>
  <si>
    <t>Seed cost per plant</t>
  </si>
  <si>
    <t>Cost per starter plug</t>
  </si>
  <si>
    <t>Seeding Cost per plant</t>
  </si>
  <si>
    <t>Plants sewn</t>
  </si>
  <si>
    <t>Total Cost Plants</t>
  </si>
  <si>
    <t xml:space="preserve">Loss rate </t>
  </si>
  <si>
    <t>Sellable plants</t>
  </si>
  <si>
    <t>Product Sold by</t>
  </si>
  <si>
    <t>Packaging Type</t>
  </si>
  <si>
    <t>Packaging Cost per unit</t>
  </si>
  <si>
    <t>Variable cost per unit</t>
  </si>
  <si>
    <t>Units Sold</t>
  </si>
  <si>
    <t>Total packaging cost</t>
  </si>
  <si>
    <t>Sale price per unit</t>
  </si>
  <si>
    <t>Apr - Sep Rev</t>
  </si>
  <si>
    <t>Avg mth</t>
  </si>
  <si>
    <t>Plants Sewn</t>
  </si>
  <si>
    <t>Sellable Plants</t>
  </si>
  <si>
    <t>Oct - Mar Rev</t>
  </si>
  <si>
    <t>Avg Mth</t>
  </si>
  <si>
    <t>Media Beds</t>
  </si>
  <si>
    <t>*media beds calculate product by weight only not by plant</t>
  </si>
  <si>
    <t>Total sewn plants</t>
  </si>
  <si>
    <t>Total cost plants</t>
  </si>
  <si>
    <t>Loss rate</t>
  </si>
  <si>
    <t>Number of plants</t>
  </si>
  <si>
    <t>Apr - Sep Revenue</t>
  </si>
  <si>
    <t>Oct - Mar Revenue</t>
  </si>
  <si>
    <t>Microgreens</t>
  </si>
  <si>
    <t>Annual Microgreen Production</t>
  </si>
  <si>
    <t>Seed cost per flat</t>
  </si>
  <si>
    <t>Media cost per flat</t>
  </si>
  <si>
    <t>Cost per flat</t>
  </si>
  <si>
    <t>Total Cost per unit</t>
  </si>
  <si>
    <t>Total trays</t>
  </si>
  <si>
    <t>Annual cost per trays</t>
  </si>
  <si>
    <t>Rev $ per unit</t>
  </si>
  <si>
    <t>Annual revenue</t>
  </si>
  <si>
    <t>Avg monthly revenue</t>
  </si>
  <si>
    <t>Net profit per unit</t>
  </si>
  <si>
    <t>Energy Comparison Table</t>
  </si>
  <si>
    <t>Natural Gas</t>
  </si>
  <si>
    <t>Electricity</t>
  </si>
  <si>
    <t>Energy</t>
  </si>
  <si>
    <t>cost per kWh</t>
  </si>
  <si>
    <t>&gt;&gt;&gt;&gt;&gt;&gt;</t>
  </si>
  <si>
    <t>Mth #</t>
  </si>
  <si>
    <t>Mth</t>
  </si>
  <si>
    <t>Greenhouse</t>
  </si>
  <si>
    <t>Total Gas</t>
  </si>
  <si>
    <t>Lighting</t>
  </si>
  <si>
    <t>Misc Equip</t>
  </si>
  <si>
    <t>Total Electric</t>
  </si>
  <si>
    <t>Input utility rates in H3:H5. Esc cell is an annual inflationary escalator you can adjust. Add electrical equipment, watts and voltage into the tables below. Note that there is an energy comparison table starting in column AH</t>
  </si>
  <si>
    <t>Gas</t>
  </si>
  <si>
    <t>price per unit</t>
  </si>
  <si>
    <t>Jan</t>
  </si>
  <si>
    <t>Water</t>
  </si>
  <si>
    <t>Feb</t>
  </si>
  <si>
    <t>Annual</t>
  </si>
  <si>
    <t>esc</t>
  </si>
  <si>
    <t>Mar</t>
  </si>
  <si>
    <t>Apr</t>
  </si>
  <si>
    <t>Monthly</t>
  </si>
  <si>
    <t>May</t>
  </si>
  <si>
    <t xml:space="preserve">Gas </t>
  </si>
  <si>
    <t>Jun</t>
  </si>
  <si>
    <t>Jul</t>
  </si>
  <si>
    <t>Aug</t>
  </si>
  <si>
    <t xml:space="preserve">Total </t>
  </si>
  <si>
    <t>Sep</t>
  </si>
  <si>
    <t>Oct</t>
  </si>
  <si>
    <t>Nov</t>
  </si>
  <si>
    <t>Units</t>
  </si>
  <si>
    <t>Code</t>
  </si>
  <si>
    <t>Components</t>
  </si>
  <si>
    <t>Equipment Usage</t>
  </si>
  <si>
    <t>On Backup</t>
  </si>
  <si>
    <t>volts</t>
  </si>
  <si>
    <t>amps</t>
  </si>
  <si>
    <t>Startup watts per unit</t>
  </si>
  <si>
    <t>Running watts per unit</t>
  </si>
  <si>
    <t>total watts</t>
  </si>
  <si>
    <t>kWh</t>
  </si>
  <si>
    <t>Daily kWh</t>
  </si>
  <si>
    <t>Cost per day</t>
  </si>
  <si>
    <t>Monthly kWh</t>
  </si>
  <si>
    <t>Cost Per month</t>
  </si>
  <si>
    <t>Cost Per year</t>
  </si>
  <si>
    <t>Op Hrs per day</t>
  </si>
  <si>
    <t>Op Days per week</t>
  </si>
  <si>
    <t>Operating Months</t>
  </si>
  <si>
    <t>Dec</t>
  </si>
  <si>
    <t>air blower</t>
  </si>
  <si>
    <t>y</t>
  </si>
  <si>
    <t>Total Electrical</t>
  </si>
  <si>
    <t>Greenhouse Equipment</t>
  </si>
  <si>
    <t>Misc. Equipment</t>
  </si>
  <si>
    <t>Water volumes, weights and fill - Some values come directly from the Plant and Fish Production Worksheet, others need to be inputed manually</t>
  </si>
  <si>
    <t>Number of Fish Tanks</t>
  </si>
  <si>
    <t>Volume per tank</t>
  </si>
  <si>
    <t>Fish Tank total volume</t>
  </si>
  <si>
    <t>Filtration system volume</t>
  </si>
  <si>
    <t>Fish Sump volume</t>
  </si>
  <si>
    <t xml:space="preserve">Total Fish System </t>
  </si>
  <si>
    <t>Plant Sump</t>
  </si>
  <si>
    <t>Mineralization Tank</t>
  </si>
  <si>
    <t>DWC Transplanting Trough(s)</t>
  </si>
  <si>
    <t>DWC Growout Trough(s)</t>
  </si>
  <si>
    <t xml:space="preserve">Total Plant System </t>
  </si>
  <si>
    <t xml:space="preserve">Total System </t>
  </si>
  <si>
    <t>Monthly top off as % of total</t>
  </si>
  <si>
    <t>avg. monthly top off</t>
  </si>
  <si>
    <t>Estimated Annual consumption</t>
  </si>
  <si>
    <t>Consumption plus initial fill</t>
  </si>
  <si>
    <t>Initial Fill</t>
  </si>
  <si>
    <t xml:space="preserve">Avg. Annual Consumption </t>
  </si>
  <si>
    <t>Natural Gas Water Heater</t>
  </si>
  <si>
    <t>Total System Volume</t>
  </si>
  <si>
    <t>Date</t>
  </si>
  <si>
    <t>Month</t>
  </si>
  <si>
    <t xml:space="preserve">Meter Reading </t>
  </si>
  <si>
    <t>Total Consumption (mth to mth)</t>
  </si>
  <si>
    <t>Total Consumption (Therms)</t>
  </si>
  <si>
    <t>Days since last reading</t>
  </si>
  <si>
    <t>Therms per day</t>
  </si>
  <si>
    <t>cost per day</t>
  </si>
  <si>
    <t>cost per month</t>
  </si>
  <si>
    <t>Enter readings for natural gas consumption</t>
  </si>
  <si>
    <t>Total Annual</t>
  </si>
  <si>
    <t>Greenhouse Natural Gas Heat</t>
  </si>
  <si>
    <t>Total Consumption (cubic feet)</t>
  </si>
  <si>
    <t>Produce &amp; Fish Revenue</t>
  </si>
  <si>
    <t>Growing System</t>
  </si>
  <si>
    <t>Escalator</t>
  </si>
  <si>
    <r>
      <rPr>
        <b/>
        <sz val="10"/>
        <rFont val="Arial"/>
      </rPr>
      <t>Startup Curve Row</t>
    </r>
    <r>
      <rPr>
        <sz val="10"/>
        <rFont val="Arial"/>
      </rPr>
      <t xml:space="preserve"> - Use this row to input a percentage of total production that you think you can sell for that respective month. In other words, you are likely not going to sell out of all of your product in your first month of operation. The goal is to be selling 100% of your product but realistically it might take several months to get to that place. The percentage you apply to a given month will factor against the total monthly dollars that were determined for that product on the previous page. This value will be reflected in the adjusted revenue cells. Remember, your loss rate has already been factored in before the number arrives in this worksheet. This allows you to scenario plan your startup revenue</t>
    </r>
  </si>
  <si>
    <t>Starts with month of first seeding from Plant &amp; Fish Production Worksheet</t>
  </si>
  <si>
    <t>Produce - Year 1</t>
  </si>
  <si>
    <t>Startup Curve</t>
  </si>
  <si>
    <t>No produce sales anticipated until the 3rd month of operations</t>
  </si>
  <si>
    <t>DWC adj rev</t>
  </si>
  <si>
    <t>Lookup Table - Do Not Alter</t>
  </si>
  <si>
    <t>Months</t>
  </si>
  <si>
    <t>Media Beds adj rev</t>
  </si>
  <si>
    <t>Microgreens adj rev</t>
  </si>
  <si>
    <t>Produce - Year 2</t>
  </si>
  <si>
    <t xml:space="preserve">Fish </t>
  </si>
  <si>
    <t>Tilapia</t>
  </si>
  <si>
    <t>Assumptions</t>
  </si>
  <si>
    <t xml:space="preserve">The volume output % for each month is designed to illustrate the early stages of production when the system is first being planted. In many ways this represents both a startup production and a learning curve. Aquaponics systems can take several months to reach maturity and so achieving 100% production in the first few months is considered unrealistic. Therefore, the total amount of monthly production is multiplied by the volume output percentage to illustrate a reasonable growth curve for overall system output. The monthly numbers rollup to the annual revenue table above. </t>
  </si>
  <si>
    <t>Revenues show expected returns if systems and sales channels are functioning optimally</t>
  </si>
  <si>
    <t>Markets, distribution, climate, management have to be functioning optimally</t>
  </si>
  <si>
    <t>Analysis</t>
  </si>
  <si>
    <t>Harvests to Product Price Table</t>
  </si>
  <si>
    <t xml:space="preserve">The following table is based upon a range of production values relative to annual harvests from the DWC system. A range of hypothetical product prices per head is shown across the top. Cells in green illustrate the wide range of potential revenues a farm can theoretically have based upon price vs. annual harvests. In other words two identical farms can perform much differently depending on a variety of factors listed below. Product Turn Time represents the time from which the transplant was planted into the main DWC troughs to when it was harvested. </t>
  </si>
  <si>
    <t>Theoretical Product price per head</t>
  </si>
  <si>
    <t>Avg. culture time (weeks)</t>
  </si>
  <si>
    <t>Annual Heads</t>
  </si>
  <si>
    <t>Weekly Heads</t>
  </si>
  <si>
    <t>Annual Harvests Depends on factors such as:</t>
  </si>
  <si>
    <t>Product Price Depends On Factors such as:</t>
  </si>
  <si>
    <t xml:space="preserve">Operator motivation </t>
  </si>
  <si>
    <t>Seasonality/Light</t>
  </si>
  <si>
    <t>Food safety controls</t>
  </si>
  <si>
    <t>Backup systems</t>
  </si>
  <si>
    <t>Market strategy</t>
  </si>
  <si>
    <t>Market pricing</t>
  </si>
  <si>
    <t>Customer acceptance</t>
  </si>
  <si>
    <t>Location</t>
  </si>
  <si>
    <t>Distribution plan</t>
  </si>
  <si>
    <t>Quality of nutrients</t>
  </si>
  <si>
    <t>Quality of starts</t>
  </si>
  <si>
    <t>Plant rotation management</t>
  </si>
  <si>
    <t>Species of plants</t>
  </si>
  <si>
    <t>Competition</t>
  </si>
  <si>
    <t>Quality of product</t>
  </si>
  <si>
    <t>Cost to produce</t>
  </si>
  <si>
    <t>Labor and time</t>
  </si>
  <si>
    <t>Seasonality</t>
  </si>
  <si>
    <t>Environmental controls</t>
  </si>
  <si>
    <t>Pest management</t>
  </si>
  <si>
    <t>Risk Management</t>
  </si>
  <si>
    <t>Monitoring and control systems</t>
  </si>
  <si>
    <t>Revenue Scenarios</t>
  </si>
  <si>
    <t>Input prices in blue to create different revenue and net income scenarios</t>
  </si>
  <si>
    <t xml:space="preserve">COGS and Op Ex are fixed using Year 2 totals to demonstrate the net effect or scenario price adjustments </t>
  </si>
  <si>
    <t>Scenario 1</t>
  </si>
  <si>
    <t>Scenario 2</t>
  </si>
  <si>
    <t>Scenario 3</t>
  </si>
  <si>
    <t>Scenario 4</t>
  </si>
  <si>
    <t>DWC - Avg. $/plant</t>
  </si>
  <si>
    <t>Projected Annual Plants</t>
  </si>
  <si>
    <t>Gross Revenue</t>
  </si>
  <si>
    <t>Microgreens $/Flat</t>
  </si>
  <si>
    <t>Projected Annual Flats</t>
  </si>
  <si>
    <t>Combined Revenues</t>
  </si>
  <si>
    <t>Total COGS (year 2 fixed)</t>
  </si>
  <si>
    <t>Total Op Ex (year 2 fixed)</t>
  </si>
  <si>
    <t>Net Income Scenarios</t>
  </si>
  <si>
    <t>Misc - Other Revenue</t>
  </si>
  <si>
    <t>Item Description</t>
  </si>
  <si>
    <t>Sheet Notes</t>
  </si>
  <si>
    <t>Add potential revenue sources into the blue fields under Item name</t>
  </si>
  <si>
    <t>Add in revenue projections for each month broadcasting out 2 years if possible</t>
  </si>
  <si>
    <t>Sum Total</t>
  </si>
  <si>
    <t>Monthly View</t>
  </si>
  <si>
    <t>Item Name</t>
  </si>
  <si>
    <t>Notes</t>
  </si>
  <si>
    <t>Tours</t>
  </si>
  <si>
    <t>Workshops</t>
  </si>
  <si>
    <t>Nutrients</t>
  </si>
  <si>
    <t>COGS Monthly View - Plants</t>
  </si>
  <si>
    <t>Category</t>
  </si>
  <si>
    <t>COGS - DWC</t>
  </si>
  <si>
    <t>COGS values come directly from the Rev &amp; COGS worksheet. No further inputs can be changed on this sheet other than the annual inflation escalator</t>
  </si>
  <si>
    <t>COGS - Media Beds</t>
  </si>
  <si>
    <t>This sheet adjusts values from the Rev &amp; COGS worksheet to align with the two year monthly cash flow and 4 yr financial pro forma worksheets</t>
  </si>
  <si>
    <t>COGS - Microgreens</t>
  </si>
  <si>
    <t>Monthly Summary view</t>
  </si>
  <si>
    <t>COGS - Seeds, Media and Packaging - Costs for these items comes from the REV-COGS worksheet</t>
  </si>
  <si>
    <t>Seed Cost</t>
  </si>
  <si>
    <t>Plug trays</t>
  </si>
  <si>
    <t>Plugs/Starting media</t>
  </si>
  <si>
    <t>Microgreen Seeds</t>
  </si>
  <si>
    <t>Microgreen Media</t>
  </si>
  <si>
    <t>Microgreen flats</t>
  </si>
  <si>
    <t>Microgreen packaging</t>
  </si>
  <si>
    <t>Total COGS</t>
  </si>
  <si>
    <t xml:space="preserve">Lookup Table - Prices distribute monthly from Rev &amp; COGS however you can overwrite any cell if you are going to make a bulk purchase in a given month. </t>
  </si>
  <si>
    <t>Plugs</t>
  </si>
  <si>
    <t>media</t>
  </si>
  <si>
    <t>Trays</t>
  </si>
  <si>
    <t>Plant and IPM Supplies</t>
  </si>
  <si>
    <t>Misc. Supplies</t>
  </si>
  <si>
    <t xml:space="preserve">Input item names and expected costs by month in the blue cells. </t>
  </si>
  <si>
    <t>Food Safety</t>
  </si>
  <si>
    <t>Individual items are consolidated by category in the annual view</t>
  </si>
  <si>
    <t>IPM Supplies</t>
  </si>
  <si>
    <t>Plant and IPM Supplies - Monthly View</t>
  </si>
  <si>
    <t>Cost</t>
  </si>
  <si>
    <t>Misc Supplies</t>
  </si>
  <si>
    <t>Twist ties</t>
  </si>
  <si>
    <t>Bowls</t>
  </si>
  <si>
    <t>Tongs</t>
  </si>
  <si>
    <t>Cardboard boxes</t>
  </si>
  <si>
    <t>H2O2 Oxidate or other sanitizer</t>
  </si>
  <si>
    <t>Azamax</t>
  </si>
  <si>
    <t>Pure Kapow</t>
  </si>
  <si>
    <t>Botanigard ES</t>
  </si>
  <si>
    <t>Serenade</t>
  </si>
  <si>
    <t>Distribution</t>
  </si>
  <si>
    <t>Sheet notes</t>
  </si>
  <si>
    <t>Food truck %</t>
  </si>
  <si>
    <t>Food Truck % takes a percentage off the gross revenue of sales from DWC for distribution services. Leave at zero if there is no contract service or create a line for your specific costs in the monthly view table</t>
  </si>
  <si>
    <t>Food truck pickup</t>
  </si>
  <si>
    <t>Market Rental</t>
  </si>
  <si>
    <t>Ice</t>
  </si>
  <si>
    <t>Delivery vehicle fuel estimate</t>
  </si>
  <si>
    <t>Contract Labor</t>
  </si>
  <si>
    <t>labels</t>
  </si>
  <si>
    <t>Boxes-crates</t>
  </si>
  <si>
    <t>Commissary Kitchen Storage</t>
  </si>
  <si>
    <t>Marketing - Advertising</t>
  </si>
  <si>
    <t>Flyers/Brochures</t>
  </si>
  <si>
    <t>Website Services</t>
  </si>
  <si>
    <t>Business Cards</t>
  </si>
  <si>
    <t>Social media promos</t>
  </si>
  <si>
    <t>Salaries, Employee Training</t>
  </si>
  <si>
    <t>Sheet notes:</t>
  </si>
  <si>
    <t>Position</t>
  </si>
  <si>
    <t>Use the labor calculator to list positions and wages. Note the starting month under Year 1 in orange which is inputed in the Plant &amp; Fish Production worksheet.</t>
  </si>
  <si>
    <t>Labor Total</t>
  </si>
  <si>
    <t>Full time and Part Time Calculator</t>
  </si>
  <si>
    <t>Labor Calculator</t>
  </si>
  <si>
    <t>Base Pay</t>
  </si>
  <si>
    <t>Employer Portion of Taxes, Expenses and Benefits</t>
  </si>
  <si>
    <t># of</t>
  </si>
  <si>
    <t>hrs/wk</t>
  </si>
  <si>
    <t>wks</t>
  </si>
  <si>
    <t>rate</t>
  </si>
  <si>
    <t>week</t>
  </si>
  <si>
    <t>mth</t>
  </si>
  <si>
    <t>annual</t>
  </si>
  <si>
    <t>Fed Tax</t>
  </si>
  <si>
    <t>State Tax</t>
  </si>
  <si>
    <t>Workers Comp</t>
  </si>
  <si>
    <t>State UI</t>
  </si>
  <si>
    <t>Benefits</t>
  </si>
  <si>
    <t>year</t>
  </si>
  <si>
    <t>Starting Mth</t>
  </si>
  <si>
    <t>End Month</t>
  </si>
  <si>
    <t>Farm Manager</t>
  </si>
  <si>
    <t>Assistant</t>
  </si>
  <si>
    <t>Intern</t>
  </si>
  <si>
    <t>Employee Training</t>
  </si>
  <si>
    <t>Conferences</t>
  </si>
  <si>
    <t>Certifications</t>
  </si>
  <si>
    <t>Total</t>
  </si>
  <si>
    <t>Water Quality Supplies</t>
  </si>
  <si>
    <t>Water quality test kit reagents</t>
  </si>
  <si>
    <t>Iron test kit reagents</t>
  </si>
  <si>
    <t>Phosphate test kit reagents</t>
  </si>
  <si>
    <t>Microbial test kits reagents</t>
  </si>
  <si>
    <t>Third Party Lab Testing</t>
  </si>
  <si>
    <t>KDF Filter Replacement</t>
  </si>
  <si>
    <t xml:space="preserve">Espertan Organic Full spectrum Nutrient Formula </t>
  </si>
  <si>
    <t>Pens, envelopes, postage, labels, tape, paper clips</t>
  </si>
  <si>
    <t>Other Operating Expenses</t>
  </si>
  <si>
    <t>Add expense items and expected costs in the monthly view section for two years. The monthly debt service calculation comes from the loan calculator in the startup capital sheet and is not editable on this worksheet</t>
  </si>
  <si>
    <t>Debt Service</t>
  </si>
  <si>
    <t>Insurance</t>
  </si>
  <si>
    <t xml:space="preserve">  Property Insurance</t>
  </si>
  <si>
    <t xml:space="preserve">  General Liability</t>
  </si>
  <si>
    <t xml:space="preserve">  Other</t>
  </si>
  <si>
    <t>Total Insurance</t>
  </si>
  <si>
    <t>Leases</t>
  </si>
  <si>
    <t>Charitable Contributions</t>
  </si>
  <si>
    <t>Bad Debts/Write Offs</t>
  </si>
  <si>
    <t>Professional Services/Legal</t>
  </si>
  <si>
    <t>Bank Fees</t>
  </si>
  <si>
    <t xml:space="preserve">  Credit Card Fees and Interest</t>
  </si>
  <si>
    <t xml:space="preserve">  Merchant Services </t>
  </si>
  <si>
    <t>Total Bank Fees</t>
  </si>
  <si>
    <t>Debt Service (from loan calculator in summary)</t>
  </si>
  <si>
    <t>4 Year Pro Forma Income Statement</t>
  </si>
  <si>
    <t>&lt;COMPANY NAME&gt;</t>
  </si>
  <si>
    <t>PRO FORMA INCOME STATEMENT</t>
  </si>
  <si>
    <t xml:space="preserve">REVENUE </t>
  </si>
  <si>
    <t>TREND</t>
  </si>
  <si>
    <t>COST OF SALES</t>
  </si>
  <si>
    <t>TOTAL COST OF SALES</t>
  </si>
  <si>
    <t>Gross Profit</t>
  </si>
  <si>
    <t>ADMINISTRATIVE EXPENSES</t>
  </si>
  <si>
    <t>TOTAL ADMINISTRATIVE EXPENSES</t>
  </si>
  <si>
    <t>Net Income (EBITDA)</t>
  </si>
  <si>
    <t>Revenue</t>
  </si>
  <si>
    <t>Sales</t>
  </si>
  <si>
    <t>Direct Costs</t>
  </si>
  <si>
    <t>Gross Margin (Profit)</t>
  </si>
  <si>
    <t>Gross Margin%</t>
  </si>
  <si>
    <t>Expenses</t>
  </si>
  <si>
    <t>Operating Expenses</t>
  </si>
  <si>
    <t>EBITDA</t>
  </si>
  <si>
    <t>Interest</t>
  </si>
  <si>
    <t>Taxes</t>
  </si>
  <si>
    <t>Depreciation (from Depreciation schedule)</t>
  </si>
  <si>
    <t>Amortization</t>
  </si>
  <si>
    <t>Net Profit</t>
  </si>
  <si>
    <t>2 Year Monthly Cashflow</t>
  </si>
  <si>
    <t>First month begins with first month of seeding entered in the Plant &amp; Fish Production Worksheet</t>
  </si>
  <si>
    <t>Beginning Cash Balance (Working Capital) is inputed on the Startup Costs worksheet</t>
  </si>
  <si>
    <t>Beginning Cash Balance (working capital)</t>
  </si>
  <si>
    <t>Ending Cash Balance</t>
  </si>
  <si>
    <t>Produce Sales</t>
  </si>
  <si>
    <t>Fish Sales</t>
  </si>
  <si>
    <t>Misc - Other</t>
  </si>
  <si>
    <t>COGS</t>
  </si>
  <si>
    <t>Fish Feed and Fingerlings</t>
  </si>
  <si>
    <t>Plant Systems</t>
  </si>
  <si>
    <t>Gross Profit Margin %</t>
  </si>
  <si>
    <t>Operating Costs</t>
  </si>
  <si>
    <t>Advertising/ Marketing</t>
  </si>
  <si>
    <t>Utilities/Energy</t>
  </si>
  <si>
    <t>Salaries</t>
  </si>
  <si>
    <t>Lease</t>
  </si>
  <si>
    <t>Bad Debts/Write offs</t>
  </si>
  <si>
    <t>Professional Services</t>
  </si>
  <si>
    <t>Total Operating Costs</t>
  </si>
  <si>
    <t>Net Income</t>
  </si>
  <si>
    <t xml:space="preserve">Farm Summary Information </t>
  </si>
  <si>
    <t>Summer Season</t>
  </si>
  <si>
    <t>Product</t>
  </si>
  <si>
    <t>Growing Environment</t>
  </si>
  <si>
    <t>Monthly avg.</t>
  </si>
  <si>
    <t>Weekly avg.</t>
  </si>
  <si>
    <t>Total Lbs</t>
  </si>
  <si>
    <t>Fish Stocking and Feed Summary</t>
  </si>
  <si>
    <t>Growasis DWC (# of plants)</t>
  </si>
  <si>
    <t>Total feed required based upon nutrient requirements of plant system</t>
  </si>
  <si>
    <t>Target average harvest weight of the selected species</t>
  </si>
  <si>
    <t>Microgreens (# of flats)</t>
  </si>
  <si>
    <t xml:space="preserve">Indicates the final stocking density for the adult cohort on their last day before harvest </t>
  </si>
  <si>
    <t>Stocking Rate of fish per tank</t>
  </si>
  <si>
    <t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t>
  </si>
  <si>
    <t>Will depend on species</t>
  </si>
  <si>
    <t>Each tank will contain a unique age cohort of fish roughly separated in age by the restocking frequency</t>
  </si>
  <si>
    <t>Once the adult cohort is harvested, the empty tank becomes the new fingerling tank. Actual grow out period and restocking frequency will vary by species, feed rate and other water quality factors affecting fish health and growth</t>
  </si>
  <si>
    <t xml:space="preserve">This would be the weight of all fish in the adult tank at their full harvest weight. We recommend taking small partial harvests as opposed to harvesting all of the fish at once. </t>
  </si>
  <si>
    <t>Based upon the weight per harvest and the stocking density</t>
  </si>
  <si>
    <t>Average target harvest weight multiplied by the number of fish</t>
  </si>
  <si>
    <t>Executive Summary Cash Flow</t>
  </si>
  <si>
    <t>Internal Rate of Return</t>
  </si>
  <si>
    <t>Calculates the internal rate of return on an investment based of a series of periodic cash flows projected out 10 years. Negative IRR occurs when the aggregate amount of cash flows caused by an investment is less than the amount of the initial investment. In this case, the investing entity will experience a negative return on its investment</t>
  </si>
  <si>
    <t>Projected Cash Inflows</t>
  </si>
  <si>
    <t>Summary</t>
  </si>
  <si>
    <t>Produce sales</t>
  </si>
  <si>
    <t>Winter Season</t>
  </si>
  <si>
    <t xml:space="preserve">Misc. Other </t>
  </si>
  <si>
    <t>Net Present Value</t>
  </si>
  <si>
    <t>NPV considers the time value of money, translating future cash flows into today’s dollars and provides a concrete number that managers can use to easily compare an initial outlay of cash against the present value of the return.</t>
  </si>
  <si>
    <t>Total Cash inflows</t>
  </si>
  <si>
    <t>Discount Rate</t>
  </si>
  <si>
    <t>Projected Cash Outflows</t>
  </si>
  <si>
    <t>Initial Investment</t>
  </si>
  <si>
    <t>Total Admin Expenses</t>
  </si>
  <si>
    <t>Total Cash outflows</t>
  </si>
  <si>
    <t>Operating Profit (EBITDA)</t>
  </si>
  <si>
    <t xml:space="preserve">Capital Summary </t>
  </si>
  <si>
    <t>Categories</t>
  </si>
  <si>
    <t>Subtotal Capital</t>
  </si>
  <si>
    <t>Contingency @ 10%</t>
  </si>
  <si>
    <t>Building and Equipment Capital</t>
  </si>
  <si>
    <t>Based on GrowTech 128 plug tray</t>
  </si>
  <si>
    <t xml:space="preserve">Working Capital </t>
  </si>
  <si>
    <t xml:space="preserve">Estimate based upon the size of the system, planting density, projected weekly rotation and harvest volume determined on the plant and fish production page. </t>
  </si>
  <si>
    <t xml:space="preserve">Total Capital </t>
  </si>
  <si>
    <t>Rounded up number of total flats to seed weekly</t>
  </si>
  <si>
    <t>Avg Annual return from cash flow (starting yr2)</t>
  </si>
  <si>
    <t>Return to capital</t>
  </si>
  <si>
    <t>Rows that are not filled in from the plant production worksheet must be hidden before linking to the document</t>
  </si>
  <si>
    <t>Inserting rows can cause tables to shift and not update properly in report document</t>
  </si>
  <si>
    <t>Growasis Summer Production</t>
  </si>
  <si>
    <t>Growasis Summer Income</t>
  </si>
  <si>
    <t>Growasis Summer COGS 1</t>
  </si>
  <si>
    <t>Growasis Summer COGS 2</t>
  </si>
  <si>
    <t>Growasis Winter Production</t>
  </si>
  <si>
    <t>Growasis Winter Income</t>
  </si>
  <si>
    <t>Growasis Winter COGS 1</t>
  </si>
  <si>
    <t>Growasis Winter COGS 2</t>
  </si>
  <si>
    <t>Growasis Production Summary</t>
  </si>
  <si>
    <t>Aquabundance Summer Production</t>
  </si>
  <si>
    <t>Aquabundance Summer Income</t>
  </si>
  <si>
    <t>AquaBundance Summer COGS 1</t>
  </si>
  <si>
    <t>AquaBundance Summer COGS 2</t>
  </si>
  <si>
    <t>Aquabundance Winter Production</t>
  </si>
  <si>
    <t>Aquabundance Winter Income</t>
  </si>
  <si>
    <t>AquaBundance Winter COGS 1</t>
  </si>
  <si>
    <t>AquaBundance Winter COGS 2</t>
  </si>
  <si>
    <t>Energy - Utilities</t>
  </si>
  <si>
    <t>Aquaponics Electrical</t>
  </si>
  <si>
    <t>Consolidated Table for Farm Over view and Detailed Report Documents</t>
  </si>
  <si>
    <t>Table for Farm Overview document</t>
  </si>
  <si>
    <t>Op Mths</t>
  </si>
  <si>
    <t>Aquaponics Electrical Cost</t>
  </si>
  <si>
    <t>Flourish Farm System</t>
  </si>
  <si>
    <t>DWC Sq ft</t>
  </si>
  <si>
    <t>Planting spaces</t>
  </si>
  <si>
    <t>4 weeks</t>
  </si>
  <si>
    <t>5 weeks</t>
  </si>
  <si>
    <t>6 weeks</t>
  </si>
  <si>
    <t>Micro Flats</t>
  </si>
  <si>
    <t>Fish (lbs)</t>
  </si>
  <si>
    <t>Energy kwH</t>
  </si>
  <si>
    <t>Flourish Farm 30 x 96</t>
  </si>
  <si>
    <t>Weekly</t>
  </si>
  <si>
    <t>Media Beds (lbs of product)</t>
  </si>
  <si>
    <t>Fish live weight (lbs)</t>
  </si>
  <si>
    <t>Greenhouse Electrical Equipment and Demand</t>
  </si>
  <si>
    <t>Greenhouse Electrical Cost</t>
  </si>
  <si>
    <t>Lighting Electrical</t>
  </si>
  <si>
    <t>Lighting Electrical Cost</t>
  </si>
  <si>
    <t>Other Equipment</t>
  </si>
  <si>
    <t>Other Equipment Cost</t>
  </si>
  <si>
    <t>Natural Gas Greenhouse Heat</t>
  </si>
  <si>
    <t xml:space="preserve">Water </t>
  </si>
  <si>
    <t>Labor Summary</t>
  </si>
  <si>
    <t>Microgreen COGS</t>
  </si>
  <si>
    <t>Fixed percentage formula in debt calcutor</t>
  </si>
  <si>
    <r>
      <t xml:space="preserve">Seeding Rotation Plan </t>
    </r>
    <r>
      <rPr>
        <sz val="10"/>
        <color rgb="FF000000"/>
        <rFont val="Arial"/>
        <family val="2"/>
      </rPr>
      <t>(# of plugs per tray is set in cell C32)</t>
    </r>
  </si>
  <si>
    <t># of seedlings to plant each week</t>
  </si>
  <si>
    <t># of trays each week</t>
  </si>
  <si>
    <r>
      <t xml:space="preserve">Seeding Rotation Plan </t>
    </r>
    <r>
      <rPr>
        <sz val="10"/>
        <color rgb="FF000000"/>
        <rFont val="Arial"/>
        <family val="2"/>
      </rPr>
      <t>(# of plugs per tray is set in cell C33)</t>
    </r>
  </si>
  <si>
    <t>Use the plant specific seasonal tables in column F to list plants by growing system, species, allocate raft boards, densities and other variables.</t>
  </si>
  <si>
    <t>ea</t>
  </si>
  <si>
    <t>Fingerling Weight per fish (454 grams - 1 lbs)</t>
  </si>
  <si>
    <t xml:space="preserve">Target harvest weight per fish </t>
  </si>
  <si>
    <t>The seeding rotation plan is based upon the total plants in the system divided by the culture time. This is also equal to the number of harvested heads each week before the loss rate is factored in. If you're culture time turns out to be faster than your original estimate, then input the actual culture time and your seeding rotation plan will update accordingly</t>
  </si>
  <si>
    <t xml:space="preserve">How Many Seeds to I need to plant each week? </t>
  </si>
  <si>
    <t>Version 6c Improvements</t>
  </si>
  <si>
    <t>Added Seedling rotation plan in Plant &amp; Fish Production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</si>
</sst>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m/yyyy"/>
    <numFmt numFmtId="165" formatCode="&quot;$&quot;#,##0"/>
    <numFmt numFmtId="166" formatCode="0.0%"/>
    <numFmt numFmtId="167" formatCode="&quot;$&quot;#,##0.00"/>
    <numFmt numFmtId="168" formatCode="#,##0.0"/>
    <numFmt numFmtId="169" formatCode="0.0000"/>
    <numFmt numFmtId="170" formatCode="0.0"/>
    <numFmt numFmtId="171" formatCode="0.000"/>
    <numFmt numFmtId="172" formatCode="m/d/yyyy\ h:mm:ss"/>
    <numFmt numFmtId="173" formatCode="_(* #,##0_);_(* \(#,##0\);_(* &quot;-&quot;??_);_(@_)"/>
    <numFmt numFmtId="174" formatCode="_(&quot;$&quot;* #,##0.0_);_(&quot;$&quot;* \(#,##0.0\);_(&quot;$&quot;* &quot;-&quot;??_);_(@_)"/>
    <numFmt numFmtId="175" formatCode="_(&quot;$&quot;* #,##0.0_);_(&quot;$&quot;* \(#,##0.0\);_(&quot;$&quot;* &quot;-&quot;?_);_(@_)"/>
    <numFmt numFmtId="176" formatCode="#,##0;\(#,##0\)"/>
    <numFmt numFmtId="177" formatCode="_(&quot;$&quot;* #,##0_);_(&quot;$&quot;* \(#,##0\);_(&quot;$&quot;* &quot;-&quot;??_);_(@_)"/>
    <numFmt numFmtId="178" formatCode="&quot;$&quot;#,##0.0"/>
  </numFmts>
  <fonts count="55">
    <font>
      <sz val="10"/>
      <color rgb="FF000000"/>
      <name val="Arial"/>
    </font>
    <font>
      <sz val="10"/>
      <color theme="1"/>
      <name val="Arial"/>
    </font>
    <font>
      <b/>
      <sz val="10"/>
      <color theme="1"/>
      <name val="Arial"/>
    </font>
    <font>
      <b/>
      <sz val="10"/>
      <color rgb="FF000000"/>
      <name val="Arial"/>
    </font>
    <font>
      <sz val="9"/>
      <color rgb="FF000000"/>
      <name val="Arial"/>
    </font>
    <font>
      <b/>
      <sz val="14"/>
      <color rgb="FF000000"/>
      <name val="Arial"/>
    </font>
    <font>
      <sz val="8"/>
      <color theme="1"/>
      <name val="Arial"/>
    </font>
    <font>
      <sz val="14"/>
      <color rgb="FF000000"/>
      <name val="Arial"/>
    </font>
    <font>
      <b/>
      <sz val="8"/>
      <color theme="1"/>
      <name val="Arial"/>
    </font>
    <font>
      <b/>
      <i/>
      <sz val="10"/>
      <color theme="1"/>
      <name val="Arial"/>
    </font>
    <font>
      <sz val="9"/>
      <color theme="1"/>
      <name val="Arial"/>
    </font>
    <font>
      <sz val="11"/>
      <color rgb="FF000000"/>
      <name val="Calibri"/>
    </font>
    <font>
      <sz val="8"/>
      <color rgb="FF000000"/>
      <name val="Arial"/>
    </font>
    <font>
      <b/>
      <sz val="16"/>
      <color rgb="FF000000"/>
      <name val="Arial"/>
    </font>
    <font>
      <b/>
      <sz val="9"/>
      <color rgb="FF000000"/>
      <name val="Arial"/>
    </font>
    <font>
      <sz val="10"/>
      <color rgb="FF000000"/>
      <name val="Inconsolata"/>
    </font>
    <font>
      <b/>
      <sz val="11"/>
      <color rgb="FF000000"/>
      <name val="Arial"/>
    </font>
    <font>
      <sz val="10"/>
      <name val="Arial"/>
    </font>
    <font>
      <b/>
      <sz val="10"/>
      <name val="Arial"/>
    </font>
    <font>
      <b/>
      <sz val="10"/>
      <color rgb="FFFF0000"/>
      <name val="Arial"/>
    </font>
    <font>
      <b/>
      <sz val="16"/>
      <color theme="1"/>
      <name val="Arial"/>
    </font>
    <font>
      <b/>
      <sz val="18"/>
      <color theme="1"/>
      <name val="Arial"/>
    </font>
    <font>
      <sz val="11"/>
      <color rgb="FF000000"/>
      <name val="Arial"/>
    </font>
    <font>
      <b/>
      <sz val="24"/>
      <color theme="1"/>
      <name val="Arial"/>
    </font>
    <font>
      <b/>
      <sz val="12"/>
      <color theme="1"/>
      <name val="Arial"/>
    </font>
    <font>
      <b/>
      <sz val="11"/>
      <color theme="1"/>
      <name val="Calibri"/>
    </font>
    <font>
      <sz val="11"/>
      <color theme="1"/>
      <name val="Calibri"/>
    </font>
    <font>
      <b/>
      <sz val="14"/>
      <color theme="1"/>
      <name val="Arial"/>
    </font>
    <font>
      <sz val="14"/>
      <color theme="1"/>
      <name val="Arial"/>
    </font>
    <font>
      <sz val="12"/>
      <color rgb="FF1155CC"/>
      <name val="Arial"/>
    </font>
    <font>
      <sz val="12"/>
      <color theme="1"/>
      <name val="Arial"/>
    </font>
    <font>
      <sz val="12"/>
      <color rgb="FF000000"/>
      <name val="Arial"/>
    </font>
    <font>
      <sz val="10"/>
      <color rgb="FF222222"/>
      <name val="Guardian"/>
    </font>
    <font>
      <b/>
      <sz val="14"/>
      <color rgb="FF1F3864"/>
      <name val="Calibri"/>
    </font>
    <font>
      <b/>
      <sz val="11"/>
      <color rgb="FF1F3864"/>
      <name val="Calibri"/>
    </font>
    <font>
      <b/>
      <sz val="11"/>
      <color rgb="FF3F3F3F"/>
      <name val="Calibri"/>
    </font>
    <font>
      <b/>
      <sz val="11"/>
      <color theme="0"/>
      <name val="Calibri"/>
    </font>
    <font>
      <sz val="11"/>
      <color rgb="FF3A3838"/>
      <name val="Calibri"/>
    </font>
    <font>
      <b/>
      <sz val="12"/>
      <color theme="0"/>
      <name val="Calibri"/>
    </font>
    <font>
      <b/>
      <sz val="11"/>
      <color rgb="FF3A3838"/>
      <name val="Calibri"/>
    </font>
    <font>
      <b/>
      <i/>
      <sz val="11"/>
      <color rgb="FF3A3838"/>
      <name val="Calibri"/>
    </font>
    <font>
      <i/>
      <sz val="11"/>
      <color rgb="FF3A3838"/>
      <name val="Calibri"/>
    </font>
    <font>
      <b/>
      <i/>
      <sz val="11"/>
      <color theme="0"/>
      <name val="Calibri"/>
    </font>
    <font>
      <sz val="11"/>
      <color rgb="FF212121"/>
      <name val="Roboto"/>
    </font>
    <font>
      <sz val="10"/>
      <color theme="1"/>
      <name val="Calibri"/>
    </font>
    <font>
      <sz val="10"/>
      <color rgb="FF000000"/>
      <name val="Calibri"/>
    </font>
    <font>
      <sz val="10"/>
      <color rgb="FF000000"/>
      <name val="Arial"/>
    </font>
    <font>
      <sz val="10"/>
      <color theme="1"/>
      <name val="Arial"/>
      <family val="2"/>
    </font>
    <font>
      <b/>
      <sz val="10"/>
      <color rgb="FF000000"/>
      <name val="Arial"/>
      <family val="2"/>
    </font>
    <font>
      <sz val="10"/>
      <color rgb="FF000000"/>
      <name val="Arial"/>
      <family val="2"/>
    </font>
    <font>
      <sz val="10"/>
      <color rgb="FF000000"/>
      <name val="Calibri"/>
      <family val="2"/>
    </font>
    <font>
      <sz val="9"/>
      <color indexed="81"/>
      <name val="Tahoma"/>
      <family val="2"/>
    </font>
    <font>
      <b/>
      <sz val="9"/>
      <color indexed="81"/>
      <name val="Tahoma"/>
      <family val="2"/>
    </font>
    <font>
      <b/>
      <sz val="11"/>
      <color theme="1"/>
      <name val="Arial"/>
      <family val="2"/>
    </font>
    <font>
      <sz val="10"/>
      <name val="Arial"/>
      <family val="2"/>
    </font>
  </fonts>
  <fills count="51">
    <fill>
      <patternFill patternType="none"/>
    </fill>
    <fill>
      <patternFill patternType="gray125"/>
    </fill>
    <fill>
      <patternFill patternType="solid">
        <fgColor rgb="FFCFE2F3"/>
        <bgColor rgb="FFCFE2F3"/>
      </patternFill>
    </fill>
    <fill>
      <patternFill patternType="solid">
        <fgColor rgb="FFFFFF00"/>
        <bgColor rgb="FFFFFF00"/>
      </patternFill>
    </fill>
    <fill>
      <patternFill patternType="solid">
        <fgColor rgb="FFBDD6EE"/>
        <bgColor rgb="FFBDD6EE"/>
      </patternFill>
    </fill>
    <fill>
      <patternFill patternType="solid">
        <fgColor rgb="FF548135"/>
        <bgColor rgb="FF548135"/>
      </patternFill>
    </fill>
    <fill>
      <patternFill patternType="solid">
        <fgColor rgb="FF0070C0"/>
        <bgColor rgb="FF0070C0"/>
      </patternFill>
    </fill>
    <fill>
      <patternFill patternType="solid">
        <fgColor rgb="FFFFFFFF"/>
        <bgColor rgb="FFFFFFFF"/>
      </patternFill>
    </fill>
    <fill>
      <patternFill patternType="solid">
        <fgColor theme="0"/>
        <bgColor theme="0"/>
      </patternFill>
    </fill>
    <fill>
      <patternFill patternType="solid">
        <fgColor rgb="FFB6D7A8"/>
        <bgColor rgb="FFB6D7A8"/>
      </patternFill>
    </fill>
    <fill>
      <patternFill patternType="solid">
        <fgColor rgb="FFD8D8D8"/>
        <bgColor rgb="FFD8D8D8"/>
      </patternFill>
    </fill>
    <fill>
      <patternFill patternType="solid">
        <fgColor rgb="FFEFEFEF"/>
        <bgColor rgb="FFEFEFEF"/>
      </patternFill>
    </fill>
    <fill>
      <patternFill patternType="solid">
        <fgColor rgb="FFDEEAF6"/>
        <bgColor rgb="FFDEEAF6"/>
      </patternFill>
    </fill>
    <fill>
      <patternFill patternType="solid">
        <fgColor rgb="FFD9EAD3"/>
        <bgColor rgb="FFD9EAD3"/>
      </patternFill>
    </fill>
    <fill>
      <patternFill patternType="solid">
        <fgColor rgb="FFFFC000"/>
        <bgColor rgb="FFFFC000"/>
      </patternFill>
    </fill>
    <fill>
      <patternFill patternType="solid">
        <fgColor rgb="FFFFFF99"/>
        <bgColor rgb="FFFFFF99"/>
      </patternFill>
    </fill>
    <fill>
      <patternFill patternType="solid">
        <fgColor rgb="FFD9D2E9"/>
        <bgColor rgb="FFD9D2E9"/>
      </patternFill>
    </fill>
    <fill>
      <patternFill patternType="solid">
        <fgColor rgb="FFFFD966"/>
        <bgColor rgb="FFFFD966"/>
      </patternFill>
    </fill>
    <fill>
      <patternFill patternType="solid">
        <fgColor rgb="FFBFBFBF"/>
        <bgColor rgb="FFBFBFBF"/>
      </patternFill>
    </fill>
    <fill>
      <patternFill patternType="solid">
        <fgColor rgb="FFF1C232"/>
        <bgColor rgb="FFF1C232"/>
      </patternFill>
    </fill>
    <fill>
      <patternFill patternType="solid">
        <fgColor rgb="FFF4CCCC"/>
        <bgColor rgb="FFF4CCCC"/>
      </patternFill>
    </fill>
    <fill>
      <patternFill patternType="solid">
        <fgColor rgb="FFB7B7B7"/>
        <bgColor rgb="FFB7B7B7"/>
      </patternFill>
    </fill>
    <fill>
      <patternFill patternType="solid">
        <fgColor rgb="FFF2F2F2"/>
        <bgColor rgb="FFF2F2F2"/>
      </patternFill>
    </fill>
    <fill>
      <patternFill patternType="solid">
        <fgColor rgb="FFFFF2CC"/>
        <bgColor rgb="FFFFF2CC"/>
      </patternFill>
    </fill>
    <fill>
      <patternFill patternType="solid">
        <fgColor rgb="FFC9DAF8"/>
        <bgColor rgb="FFC9DAF8"/>
      </patternFill>
    </fill>
    <fill>
      <patternFill patternType="solid">
        <fgColor rgb="FFFEF2CB"/>
        <bgColor rgb="FFFEF2CB"/>
      </patternFill>
    </fill>
    <fill>
      <patternFill patternType="solid">
        <fgColor rgb="FFCCFFCC"/>
        <bgColor rgb="FFCCFFCC"/>
      </patternFill>
    </fill>
    <fill>
      <patternFill patternType="solid">
        <fgColor rgb="FFFFE599"/>
        <bgColor rgb="FFFFE599"/>
      </patternFill>
    </fill>
    <fill>
      <patternFill patternType="solid">
        <fgColor rgb="FF93C47D"/>
        <bgColor rgb="FF93C47D"/>
      </patternFill>
    </fill>
    <fill>
      <patternFill patternType="solid">
        <fgColor rgb="FFF7CAAC"/>
        <bgColor rgb="FFF7CAAC"/>
      </patternFill>
    </fill>
    <fill>
      <patternFill patternType="solid">
        <fgColor rgb="FFFCE5CD"/>
        <bgColor rgb="FFFCE5CD"/>
      </patternFill>
    </fill>
    <fill>
      <patternFill patternType="solid">
        <fgColor rgb="FFC5E0B3"/>
        <bgColor rgb="FFC5E0B3"/>
      </patternFill>
    </fill>
    <fill>
      <patternFill patternType="solid">
        <fgColor rgb="FFFFE598"/>
        <bgColor rgb="FFFFE598"/>
      </patternFill>
    </fill>
    <fill>
      <patternFill patternType="solid">
        <fgColor rgb="FFE2EFD9"/>
        <bgColor rgb="FFE2EFD9"/>
      </patternFill>
    </fill>
    <fill>
      <patternFill patternType="solid">
        <fgColor rgb="FF595959"/>
        <bgColor rgb="FF595959"/>
      </patternFill>
    </fill>
    <fill>
      <patternFill patternType="solid">
        <fgColor rgb="FFAEABAB"/>
        <bgColor rgb="FFAEABAB"/>
      </patternFill>
    </fill>
    <fill>
      <patternFill patternType="solid">
        <fgColor rgb="FFD0CECE"/>
        <bgColor rgb="FFD0CECE"/>
      </patternFill>
    </fill>
    <fill>
      <patternFill patternType="solid">
        <fgColor rgb="FFA5A5A5"/>
        <bgColor rgb="FFA5A5A5"/>
      </patternFill>
    </fill>
    <fill>
      <patternFill patternType="solid">
        <fgColor theme="7"/>
        <bgColor theme="7"/>
      </patternFill>
    </fill>
    <fill>
      <patternFill patternType="solid">
        <fgColor rgb="FFD6E3BC"/>
        <bgColor rgb="FFD6E3BC"/>
      </patternFill>
    </fill>
    <fill>
      <patternFill patternType="solid">
        <fgColor rgb="FFA2C4C9"/>
        <bgColor rgb="FFA2C4C9"/>
      </patternFill>
    </fill>
    <fill>
      <patternFill patternType="solid">
        <fgColor rgb="FFCCC0D9"/>
        <bgColor rgb="FFCCC0D9"/>
      </patternFill>
    </fill>
    <fill>
      <patternFill patternType="solid">
        <fgColor rgb="FFD9D9D9"/>
        <bgColor rgb="FFD9D9D9"/>
      </patternFill>
    </fill>
    <fill>
      <patternFill patternType="solid">
        <fgColor rgb="FFE7E6E6"/>
        <bgColor rgb="FFE7E6E6"/>
      </patternFill>
    </fill>
    <fill>
      <patternFill patternType="solid">
        <fgColor rgb="FFFFD965"/>
        <bgColor rgb="FFFFD965"/>
      </patternFill>
    </fill>
    <fill>
      <patternFill patternType="solid">
        <fgColor rgb="FFFFFFFF"/>
        <bgColor indexed="64"/>
      </patternFill>
    </fill>
    <fill>
      <patternFill patternType="solid">
        <fgColor rgb="FFD9EAD3"/>
        <bgColor indexed="64"/>
      </patternFill>
    </fill>
    <fill>
      <patternFill patternType="solid">
        <fgColor rgb="FFEFEFEF"/>
        <bgColor indexed="64"/>
      </patternFill>
    </fill>
    <fill>
      <patternFill patternType="solid">
        <fgColor rgb="FFD9D2E9"/>
        <bgColor indexed="64"/>
      </patternFill>
    </fill>
    <fill>
      <patternFill patternType="solid">
        <fgColor theme="2"/>
        <bgColor indexed="64"/>
      </patternFill>
    </fill>
    <fill>
      <patternFill patternType="solid">
        <fgColor theme="2"/>
        <bgColor rgb="FFFFC000"/>
      </patternFill>
    </fill>
  </fills>
  <borders count="102">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double">
        <color rgb="FF000000"/>
      </right>
      <top/>
      <bottom/>
      <diagonal/>
    </border>
    <border>
      <left style="thin">
        <color rgb="FF000000"/>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right style="medium">
        <color rgb="FF000000"/>
      </right>
      <top style="thin">
        <color rgb="FF000000"/>
      </top>
      <bottom style="thin">
        <color rgb="FF000000"/>
      </bottom>
      <diagonal/>
    </border>
    <border>
      <left/>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diagonal/>
    </border>
    <border>
      <left style="thin">
        <color rgb="FF1F3864"/>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style="thin">
        <color rgb="FF1F3864"/>
      </left>
      <right/>
      <top/>
      <bottom/>
      <diagonal/>
    </border>
    <border>
      <left style="thin">
        <color rgb="FF1F3864"/>
      </left>
      <right/>
      <top/>
      <bottom/>
      <diagonal/>
    </border>
    <border>
      <left style="thin">
        <color rgb="FF1F3864"/>
      </left>
      <right/>
      <top/>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rgb="FF595959"/>
      </left>
      <right style="thin">
        <color rgb="FF595959"/>
      </right>
      <top style="thin">
        <color rgb="FF595959"/>
      </top>
      <bottom style="thin">
        <color rgb="FF595959"/>
      </bottom>
      <diagonal/>
    </border>
    <border>
      <left/>
      <right/>
      <top style="thin">
        <color rgb="FF595959"/>
      </top>
      <bottom style="thin">
        <color rgb="FF595959"/>
      </bottom>
      <diagonal/>
    </border>
    <border>
      <left style="thin">
        <color rgb="FF1F3864"/>
      </left>
      <right/>
      <top/>
      <bottom/>
      <diagonal/>
    </border>
    <border>
      <left style="thin">
        <color rgb="FF595959"/>
      </left>
      <right/>
      <top/>
      <bottom style="double">
        <color rgb="FF595959"/>
      </bottom>
      <diagonal/>
    </border>
    <border>
      <left/>
      <right/>
      <top/>
      <bottom style="double">
        <color rgb="FF595959"/>
      </bottom>
      <diagonal/>
    </border>
    <border>
      <left style="thin">
        <color rgb="FF595959"/>
      </left>
      <right/>
      <top/>
      <bottom/>
      <diagonal/>
    </border>
    <border>
      <left style="thin">
        <color rgb="FF000000"/>
      </left>
      <right style="medium">
        <color rgb="FF000000"/>
      </right>
      <top/>
      <bottom style="thin">
        <color rgb="FF000000"/>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9" fontId="46" fillId="0" borderId="0" applyFont="0" applyFill="0" applyBorder="0" applyAlignment="0" applyProtection="0"/>
  </cellStyleXfs>
  <cellXfs count="1051">
    <xf numFmtId="0" fontId="0" fillId="0" borderId="0" xfId="0" applyFont="1" applyAlignment="1">
      <alignment vertical="center"/>
    </xf>
    <xf numFmtId="0" fontId="0" fillId="0" borderId="0" xfId="0" applyFont="1" applyAlignment="1">
      <alignment vertical="center"/>
    </xf>
    <xf numFmtId="0" fontId="1" fillId="0" borderId="1" xfId="0" applyFont="1" applyBorder="1" applyAlignment="1">
      <alignment vertical="center"/>
    </xf>
    <xf numFmtId="164" fontId="0" fillId="2" borderId="1" xfId="0" applyNumberFormat="1" applyFont="1" applyFill="1" applyBorder="1" applyAlignment="1">
      <alignment horizontal="center" vertical="center"/>
    </xf>
    <xf numFmtId="0" fontId="2" fillId="0" borderId="1" xfId="0" applyFont="1" applyBorder="1" applyAlignment="1">
      <alignment vertical="center"/>
    </xf>
    <xf numFmtId="0" fontId="1" fillId="2" borderId="1" xfId="0" applyFont="1" applyFill="1" applyBorder="1" applyAlignment="1">
      <alignment horizontal="center" vertical="center"/>
    </xf>
    <xf numFmtId="0" fontId="1" fillId="0" borderId="0" xfId="0" applyFont="1" applyAlignment="1">
      <alignment vertical="center"/>
    </xf>
    <xf numFmtId="0" fontId="2" fillId="0" borderId="2" xfId="0" applyFont="1" applyBorder="1" applyAlignment="1">
      <alignment vertical="center" wrapText="1"/>
    </xf>
    <xf numFmtId="0" fontId="0" fillId="0" borderId="2" xfId="0" applyFont="1" applyBorder="1" applyAlignment="1">
      <alignment vertical="center"/>
    </xf>
    <xf numFmtId="0" fontId="3" fillId="0" borderId="2" xfId="0" applyFont="1" applyBorder="1" applyAlignment="1">
      <alignment vertical="center"/>
    </xf>
    <xf numFmtId="0" fontId="1" fillId="0" borderId="0" xfId="0" applyFont="1" applyAlignment="1">
      <alignment horizontal="left" vertical="center" wrapText="1"/>
    </xf>
    <xf numFmtId="0" fontId="0" fillId="3"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1" fillId="0" borderId="0" xfId="0" applyFont="1" applyAlignment="1">
      <alignment vertical="center" wrapText="1"/>
    </xf>
    <xf numFmtId="0" fontId="3" fillId="0" borderId="0" xfId="0" applyFont="1" applyAlignment="1">
      <alignment vertical="center"/>
    </xf>
    <xf numFmtId="0" fontId="0" fillId="0" borderId="1" xfId="0" applyFont="1" applyBorder="1" applyAlignment="1">
      <alignment vertical="center"/>
    </xf>
    <xf numFmtId="0" fontId="0" fillId="5" borderId="1" xfId="0" applyFont="1" applyFill="1" applyBorder="1" applyAlignment="1">
      <alignment vertical="center"/>
    </xf>
    <xf numFmtId="0" fontId="0" fillId="6" borderId="1" xfId="0" applyFont="1" applyFill="1" applyBorder="1" applyAlignment="1">
      <alignment vertical="center"/>
    </xf>
    <xf numFmtId="0" fontId="0" fillId="3" borderId="1" xfId="0" applyFont="1" applyFill="1" applyBorder="1" applyAlignment="1">
      <alignment vertical="center"/>
    </xf>
    <xf numFmtId="0" fontId="0" fillId="0" borderId="0" xfId="0" applyFont="1" applyAlignment="1">
      <alignment horizontal="left" vertical="center" wrapText="1"/>
    </xf>
    <xf numFmtId="0" fontId="5" fillId="7" borderId="3" xfId="0" applyFont="1" applyFill="1" applyBorder="1" applyAlignment="1">
      <alignment vertical="center"/>
    </xf>
    <xf numFmtId="0" fontId="5" fillId="0" borderId="0" xfId="0" applyFont="1" applyAlignment="1">
      <alignment vertical="center"/>
    </xf>
    <xf numFmtId="0" fontId="6" fillId="0" borderId="0" xfId="0" applyFont="1" applyAlignment="1">
      <alignment vertical="center"/>
    </xf>
    <xf numFmtId="165" fontId="1" fillId="0" borderId="0" xfId="0" applyNumberFormat="1" applyFont="1" applyAlignment="1">
      <alignment vertical="center"/>
    </xf>
    <xf numFmtId="0" fontId="0" fillId="7" borderId="3" xfId="0" applyFont="1" applyFill="1" applyBorder="1" applyAlignment="1">
      <alignment vertical="center"/>
    </xf>
    <xf numFmtId="0" fontId="6" fillId="7" borderId="3" xfId="0" applyFont="1" applyFill="1" applyBorder="1" applyAlignment="1">
      <alignment vertical="center" wrapText="1"/>
    </xf>
    <xf numFmtId="165" fontId="2" fillId="7" borderId="3" xfId="0" applyNumberFormat="1" applyFont="1" applyFill="1" applyBorder="1" applyAlignment="1">
      <alignment vertical="center"/>
    </xf>
    <xf numFmtId="0" fontId="2" fillId="7" borderId="3" xfId="0" applyFont="1" applyFill="1" applyBorder="1" applyAlignment="1">
      <alignment vertical="center"/>
    </xf>
    <xf numFmtId="0" fontId="1" fillId="7" borderId="3" xfId="0" applyFont="1" applyFill="1" applyBorder="1" applyAlignment="1">
      <alignment vertical="center"/>
    </xf>
    <xf numFmtId="0" fontId="2" fillId="0" borderId="1" xfId="0" applyFont="1" applyBorder="1" applyAlignment="1">
      <alignment horizontal="center" vertical="center" wrapText="1"/>
    </xf>
    <xf numFmtId="3" fontId="2" fillId="2" borderId="1" xfId="0" applyNumberFormat="1" applyFont="1" applyFill="1" applyBorder="1" applyAlignment="1">
      <alignment horizontal="center" vertical="center"/>
    </xf>
    <xf numFmtId="3" fontId="0" fillId="8" borderId="1" xfId="0" applyNumberFormat="1" applyFont="1" applyFill="1" applyBorder="1" applyAlignment="1">
      <alignment horizontal="center" vertical="center"/>
    </xf>
    <xf numFmtId="0" fontId="0" fillId="0" borderId="0" xfId="0" applyFont="1" applyAlignment="1">
      <alignment vertical="center" wrapText="1"/>
    </xf>
    <xf numFmtId="0" fontId="2" fillId="9" borderId="1" xfId="0" applyFont="1" applyFill="1" applyBorder="1" applyAlignment="1">
      <alignment horizontal="right" vertical="center" wrapText="1"/>
    </xf>
    <xf numFmtId="4" fontId="2" fillId="7" borderId="4" xfId="0" applyNumberFormat="1" applyFont="1" applyFill="1" applyBorder="1" applyAlignment="1">
      <alignment horizontal="center" vertical="center"/>
    </xf>
    <xf numFmtId="4" fontId="2" fillId="7" borderId="1" xfId="0" applyNumberFormat="1" applyFont="1" applyFill="1" applyBorder="1" applyAlignment="1">
      <alignment horizontal="center" vertical="center"/>
    </xf>
    <xf numFmtId="0" fontId="7" fillId="0" borderId="0" xfId="0" applyFont="1" applyAlignment="1">
      <alignment vertical="center"/>
    </xf>
    <xf numFmtId="0" fontId="2" fillId="9" borderId="5" xfId="0" applyFont="1" applyFill="1" applyBorder="1" applyAlignment="1">
      <alignment horizontal="right" vertical="center" wrapText="1"/>
    </xf>
    <xf numFmtId="4" fontId="2" fillId="2" borderId="1" xfId="0" applyNumberFormat="1" applyFont="1" applyFill="1" applyBorder="1" applyAlignment="1">
      <alignment horizontal="center" vertical="center"/>
    </xf>
    <xf numFmtId="166" fontId="2" fillId="8" borderId="3" xfId="0" applyNumberFormat="1" applyFont="1" applyFill="1" applyBorder="1" applyAlignment="1">
      <alignment horizontal="center" vertical="center"/>
    </xf>
    <xf numFmtId="4" fontId="0" fillId="2" borderId="1" xfId="0" applyNumberFormat="1" applyFont="1" applyFill="1" applyBorder="1" applyAlignment="1">
      <alignment horizontal="center" vertical="center"/>
    </xf>
    <xf numFmtId="0" fontId="2" fillId="9" borderId="6" xfId="0" applyFont="1" applyFill="1" applyBorder="1" applyAlignment="1">
      <alignment horizontal="right" vertical="center" wrapText="1"/>
    </xf>
    <xf numFmtId="0" fontId="2" fillId="9" borderId="7" xfId="0" applyFont="1" applyFill="1" applyBorder="1" applyAlignment="1">
      <alignment horizontal="right" vertical="center" wrapText="1"/>
    </xf>
    <xf numFmtId="4" fontId="2" fillId="4" borderId="1" xfId="0" applyNumberFormat="1" applyFont="1" applyFill="1" applyBorder="1" applyAlignment="1">
      <alignment horizontal="center" vertical="center"/>
    </xf>
    <xf numFmtId="165" fontId="2" fillId="7" borderId="3" xfId="0" applyNumberFormat="1" applyFont="1" applyFill="1" applyBorder="1" applyAlignment="1">
      <alignment horizontal="center" vertical="center"/>
    </xf>
    <xf numFmtId="0" fontId="8" fillId="7" borderId="3" xfId="0" applyFont="1" applyFill="1" applyBorder="1" applyAlignment="1">
      <alignment vertical="center" wrapText="1"/>
    </xf>
    <xf numFmtId="4" fontId="2" fillId="10" borderId="1" xfId="0" applyNumberFormat="1" applyFont="1" applyFill="1" applyBorder="1" applyAlignment="1">
      <alignment vertical="center"/>
    </xf>
    <xf numFmtId="0" fontId="3" fillId="10" borderId="1" xfId="0" applyFont="1" applyFill="1" applyBorder="1" applyAlignment="1">
      <alignment vertical="center" wrapText="1"/>
    </xf>
    <xf numFmtId="0" fontId="2" fillId="11" borderId="1" xfId="0" applyFont="1" applyFill="1" applyBorder="1" applyAlignment="1">
      <alignment vertical="center"/>
    </xf>
    <xf numFmtId="4" fontId="0" fillId="11" borderId="1" xfId="0" applyNumberFormat="1" applyFont="1" applyFill="1" applyBorder="1" applyAlignment="1">
      <alignment horizontal="center" vertical="center"/>
    </xf>
    <xf numFmtId="0" fontId="9" fillId="7" borderId="3" xfId="0" applyFont="1" applyFill="1" applyBorder="1" applyAlignment="1">
      <alignment vertical="center"/>
    </xf>
    <xf numFmtId="0" fontId="9" fillId="11" borderId="1" xfId="0" applyFont="1" applyFill="1" applyBorder="1" applyAlignment="1">
      <alignment vertical="center"/>
    </xf>
    <xf numFmtId="0" fontId="8" fillId="11" borderId="1" xfId="0" applyFont="1" applyFill="1" applyBorder="1" applyAlignment="1">
      <alignment vertical="center" wrapText="1"/>
    </xf>
    <xf numFmtId="4" fontId="2" fillId="11" borderId="8" xfId="0" applyNumberFormat="1" applyFont="1" applyFill="1" applyBorder="1" applyAlignment="1">
      <alignment horizontal="center" vertical="center"/>
    </xf>
    <xf numFmtId="167" fontId="1" fillId="11" borderId="8" xfId="0" applyNumberFormat="1" applyFont="1" applyFill="1" applyBorder="1" applyAlignment="1">
      <alignment horizontal="center" vertical="center"/>
    </xf>
    <xf numFmtId="0" fontId="1" fillId="12" borderId="1" xfId="0" applyFont="1" applyFill="1" applyBorder="1" applyAlignment="1">
      <alignment vertical="center"/>
    </xf>
    <xf numFmtId="0" fontId="6" fillId="12" borderId="1" xfId="0" applyFont="1" applyFill="1" applyBorder="1" applyAlignment="1">
      <alignment vertical="center" wrapText="1"/>
    </xf>
    <xf numFmtId="4" fontId="1" fillId="2" borderId="1" xfId="0" applyNumberFormat="1" applyFont="1" applyFill="1" applyBorder="1" applyAlignment="1">
      <alignment horizontal="center" vertical="center"/>
    </xf>
    <xf numFmtId="4" fontId="1" fillId="0" borderId="1" xfId="0" applyNumberFormat="1" applyFont="1" applyBorder="1" applyAlignment="1">
      <alignment horizontal="center" vertical="center"/>
    </xf>
    <xf numFmtId="167" fontId="1" fillId="12" borderId="1" xfId="0" applyNumberFormat="1" applyFont="1" applyFill="1" applyBorder="1" applyAlignment="1">
      <alignment horizontal="center" vertical="center"/>
    </xf>
    <xf numFmtId="0" fontId="0" fillId="10" borderId="1" xfId="0" applyFont="1" applyFill="1" applyBorder="1" applyAlignment="1">
      <alignment vertical="center"/>
    </xf>
    <xf numFmtId="0" fontId="0" fillId="10" borderId="1" xfId="0" applyFont="1" applyFill="1" applyBorder="1" applyAlignment="1">
      <alignment horizontal="center" vertical="center" wrapText="1"/>
    </xf>
    <xf numFmtId="0" fontId="0" fillId="7" borderId="1" xfId="0" applyFont="1" applyFill="1" applyBorder="1" applyAlignment="1">
      <alignment vertical="center"/>
    </xf>
    <xf numFmtId="3" fontId="10" fillId="8" borderId="1" xfId="0" applyNumberFormat="1" applyFont="1" applyFill="1" applyBorder="1" applyAlignment="1">
      <alignment vertical="center"/>
    </xf>
    <xf numFmtId="3" fontId="1" fillId="4" borderId="1" xfId="0" applyNumberFormat="1" applyFont="1" applyFill="1" applyBorder="1" applyAlignment="1">
      <alignment horizontal="center" vertical="center"/>
    </xf>
    <xf numFmtId="3" fontId="1" fillId="7" borderId="1" xfId="0" applyNumberFormat="1" applyFont="1" applyFill="1" applyBorder="1" applyAlignment="1">
      <alignment horizontal="center" vertical="center"/>
    </xf>
    <xf numFmtId="0" fontId="1" fillId="7" borderId="1" xfId="0" applyFont="1" applyFill="1" applyBorder="1" applyAlignment="1">
      <alignment vertical="center"/>
    </xf>
    <xf numFmtId="0" fontId="1" fillId="0" borderId="0" xfId="0" applyFont="1" applyAlignment="1"/>
    <xf numFmtId="3" fontId="1" fillId="0" borderId="0" xfId="0" applyNumberFormat="1" applyFont="1" applyAlignment="1"/>
    <xf numFmtId="3" fontId="1" fillId="10" borderId="8" xfId="0" applyNumberFormat="1" applyFont="1" applyFill="1" applyBorder="1" applyAlignment="1">
      <alignment horizontal="center"/>
    </xf>
    <xf numFmtId="0" fontId="1" fillId="8" borderId="3" xfId="0" applyFont="1" applyFill="1" applyBorder="1" applyAlignment="1">
      <alignment horizontal="center"/>
    </xf>
    <xf numFmtId="165" fontId="1" fillId="8" borderId="3" xfId="0" applyNumberFormat="1" applyFont="1" applyFill="1" applyBorder="1" applyAlignment="1">
      <alignment horizontal="center"/>
    </xf>
    <xf numFmtId="0" fontId="6" fillId="0" borderId="0" xfId="0" applyFont="1" applyAlignment="1">
      <alignment vertical="center" wrapText="1"/>
    </xf>
    <xf numFmtId="4" fontId="1" fillId="0" borderId="0" xfId="0" applyNumberFormat="1" applyFont="1" applyAlignment="1">
      <alignment horizontal="center" vertical="center"/>
    </xf>
    <xf numFmtId="0" fontId="1" fillId="0" borderId="0" xfId="0" applyFont="1" applyAlignment="1">
      <alignment horizontal="center" vertical="center"/>
    </xf>
    <xf numFmtId="4" fontId="2" fillId="11" borderId="1" xfId="0" applyNumberFormat="1" applyFont="1" applyFill="1" applyBorder="1" applyAlignment="1">
      <alignment horizontal="center" vertical="center"/>
    </xf>
    <xf numFmtId="167" fontId="2" fillId="11" borderId="1" xfId="0" applyNumberFormat="1" applyFont="1" applyFill="1" applyBorder="1" applyAlignment="1">
      <alignment horizontal="center" vertical="center"/>
    </xf>
    <xf numFmtId="165" fontId="0" fillId="0" borderId="0" xfId="0" applyNumberFormat="1" applyFont="1" applyAlignment="1">
      <alignment vertical="center"/>
    </xf>
    <xf numFmtId="4" fontId="2" fillId="7" borderId="3" xfId="0" applyNumberFormat="1" applyFont="1" applyFill="1" applyBorder="1" applyAlignment="1">
      <alignment horizontal="center" vertical="center"/>
    </xf>
    <xf numFmtId="0" fontId="2" fillId="7" borderId="3" xfId="0" applyFont="1" applyFill="1" applyBorder="1" applyAlignment="1">
      <alignment horizontal="center" vertical="center"/>
    </xf>
    <xf numFmtId="167" fontId="6" fillId="12" borderId="1" xfId="0" applyNumberFormat="1" applyFont="1" applyFill="1" applyBorder="1" applyAlignment="1">
      <alignment vertical="center" wrapText="1"/>
    </xf>
    <xf numFmtId="0" fontId="11" fillId="12" borderId="1" xfId="0" applyFont="1" applyFill="1" applyBorder="1" applyAlignment="1">
      <alignment vertical="center"/>
    </xf>
    <xf numFmtId="0" fontId="12" fillId="12" borderId="1" xfId="0" applyFont="1" applyFill="1" applyBorder="1" applyAlignment="1">
      <alignment vertical="center" wrapText="1"/>
    </xf>
    <xf numFmtId="0" fontId="2" fillId="13" borderId="1" xfId="0" applyFont="1" applyFill="1" applyBorder="1" applyAlignment="1">
      <alignment vertical="center"/>
    </xf>
    <xf numFmtId="0" fontId="6" fillId="13" borderId="1" xfId="0" applyFont="1" applyFill="1" applyBorder="1" applyAlignment="1">
      <alignment vertical="center" wrapText="1"/>
    </xf>
    <xf numFmtId="4" fontId="1" fillId="13" borderId="1" xfId="0" applyNumberFormat="1" applyFont="1" applyFill="1" applyBorder="1" applyAlignment="1">
      <alignment horizontal="center" vertical="center"/>
    </xf>
    <xf numFmtId="167" fontId="1" fillId="13" borderId="1" xfId="0" applyNumberFormat="1" applyFont="1" applyFill="1" applyBorder="1" applyAlignment="1">
      <alignment horizontal="center" vertical="center"/>
    </xf>
    <xf numFmtId="167" fontId="1" fillId="0" borderId="1" xfId="0" applyNumberFormat="1" applyFont="1" applyBorder="1" applyAlignment="1">
      <alignment horizontal="center" vertical="center"/>
    </xf>
    <xf numFmtId="167" fontId="12" fillId="12" borderId="1" xfId="0" applyNumberFormat="1" applyFont="1" applyFill="1" applyBorder="1" applyAlignment="1">
      <alignment vertical="center" wrapText="1"/>
    </xf>
    <xf numFmtId="0" fontId="12" fillId="0" borderId="0" xfId="0" applyFont="1" applyAlignment="1">
      <alignment vertical="center" wrapText="1"/>
    </xf>
    <xf numFmtId="0" fontId="13" fillId="7" borderId="3" xfId="0" applyFont="1" applyFill="1" applyBorder="1" applyAlignment="1">
      <alignment vertical="center"/>
    </xf>
    <xf numFmtId="0" fontId="0" fillId="8" borderId="3" xfId="0" applyFont="1" applyFill="1" applyBorder="1" applyAlignment="1">
      <alignment vertical="center"/>
    </xf>
    <xf numFmtId="0" fontId="0" fillId="7" borderId="3" xfId="0" applyFont="1" applyFill="1" applyBorder="1" applyAlignment="1">
      <alignment horizontal="center" vertical="center"/>
    </xf>
    <xf numFmtId="168" fontId="0" fillId="7" borderId="3" xfId="0" applyNumberFormat="1" applyFont="1" applyFill="1" applyBorder="1" applyAlignment="1">
      <alignment horizontal="center" vertical="center"/>
    </xf>
    <xf numFmtId="0" fontId="1" fillId="7" borderId="3" xfId="0" applyFont="1" applyFill="1" applyBorder="1" applyAlignment="1">
      <alignment horizontal="center" vertical="center"/>
    </xf>
    <xf numFmtId="9" fontId="1" fillId="7" borderId="3" xfId="0" applyNumberFormat="1" applyFont="1" applyFill="1" applyBorder="1" applyAlignment="1">
      <alignment horizontal="center" vertical="center"/>
    </xf>
    <xf numFmtId="0" fontId="14" fillId="14" borderId="3" xfId="0" applyFont="1" applyFill="1" applyBorder="1" applyAlignment="1">
      <alignment vertical="center"/>
    </xf>
    <xf numFmtId="0" fontId="3" fillId="3" borderId="9" xfId="0" applyFont="1" applyFill="1" applyBorder="1" applyAlignment="1">
      <alignment horizontal="left" vertical="center"/>
    </xf>
    <xf numFmtId="0" fontId="0" fillId="3" borderId="10" xfId="0" applyFont="1" applyFill="1" applyBorder="1" applyAlignment="1">
      <alignment horizontal="center" vertical="center"/>
    </xf>
    <xf numFmtId="0" fontId="3" fillId="4" borderId="11" xfId="0" applyFont="1" applyFill="1" applyBorder="1" applyAlignment="1">
      <alignment horizontal="center" vertical="center"/>
    </xf>
    <xf numFmtId="168" fontId="3" fillId="3" borderId="9" xfId="0" applyNumberFormat="1" applyFont="1" applyFill="1" applyBorder="1" applyAlignment="1">
      <alignment horizontal="left" vertical="center"/>
    </xf>
    <xf numFmtId="0" fontId="1" fillId="8" borderId="3" xfId="0" applyFont="1" applyFill="1" applyBorder="1" applyAlignment="1">
      <alignment vertical="center"/>
    </xf>
    <xf numFmtId="0" fontId="14" fillId="8" borderId="3" xfId="0" applyFont="1" applyFill="1" applyBorder="1" applyAlignment="1">
      <alignment vertical="center"/>
    </xf>
    <xf numFmtId="168" fontId="15" fillId="7" borderId="12" xfId="0" applyNumberFormat="1" applyFont="1" applyFill="1" applyBorder="1" applyAlignment="1">
      <alignment vertical="top"/>
    </xf>
    <xf numFmtId="0" fontId="0" fillId="8" borderId="13" xfId="0" applyFont="1" applyFill="1" applyBorder="1" applyAlignment="1">
      <alignment vertical="center"/>
    </xf>
    <xf numFmtId="0" fontId="3" fillId="8" borderId="14" xfId="0" applyFont="1" applyFill="1" applyBorder="1" applyAlignment="1">
      <alignment horizontal="center" vertical="center"/>
    </xf>
    <xf numFmtId="0" fontId="0" fillId="8" borderId="3" xfId="0" applyFont="1" applyFill="1" applyBorder="1" applyAlignment="1">
      <alignment horizontal="center" vertical="center"/>
    </xf>
    <xf numFmtId="0" fontId="1" fillId="8" borderId="3" xfId="0" applyFont="1" applyFill="1" applyBorder="1" applyAlignment="1">
      <alignment horizontal="center" vertical="center"/>
    </xf>
    <xf numFmtId="9" fontId="1" fillId="8" borderId="3" xfId="0" applyNumberFormat="1" applyFont="1" applyFill="1" applyBorder="1" applyAlignment="1">
      <alignment horizontal="center" vertical="center"/>
    </xf>
    <xf numFmtId="0" fontId="6" fillId="7" borderId="3" xfId="0" applyFont="1" applyFill="1" applyBorder="1" applyAlignment="1">
      <alignment vertical="center"/>
    </xf>
    <xf numFmtId="0" fontId="16" fillId="0" borderId="0" xfId="0" applyFont="1" applyAlignment="1">
      <alignment vertical="center"/>
    </xf>
    <xf numFmtId="0" fontId="4" fillId="7" borderId="3" xfId="0" applyFont="1" applyFill="1" applyBorder="1" applyAlignment="1">
      <alignment vertical="center" wrapText="1"/>
    </xf>
    <xf numFmtId="0" fontId="16" fillId="7" borderId="3" xfId="0" applyFont="1" applyFill="1" applyBorder="1" applyAlignment="1">
      <alignment horizontal="left" vertical="center"/>
    </xf>
    <xf numFmtId="0" fontId="3" fillId="7" borderId="3" xfId="0" applyFont="1" applyFill="1" applyBorder="1" applyAlignment="1">
      <alignment horizontal="center" vertical="center"/>
    </xf>
    <xf numFmtId="0" fontId="3" fillId="7" borderId="3" xfId="0" applyFont="1" applyFill="1" applyBorder="1" applyAlignment="1">
      <alignment horizontal="center" vertical="top"/>
    </xf>
    <xf numFmtId="0" fontId="0" fillId="0" borderId="0" xfId="0" applyFont="1" applyAlignment="1">
      <alignment vertical="top"/>
    </xf>
    <xf numFmtId="0" fontId="2" fillId="8" borderId="1" xfId="0" applyFont="1" applyFill="1" applyBorder="1" applyAlignment="1">
      <alignment vertical="center"/>
    </xf>
    <xf numFmtId="0" fontId="18" fillId="2" borderId="7" xfId="0" applyFont="1" applyFill="1" applyBorder="1" applyAlignment="1">
      <alignment horizontal="center" vertical="center"/>
    </xf>
    <xf numFmtId="0" fontId="12" fillId="7" borderId="3" xfId="0" applyFont="1" applyFill="1" applyBorder="1" applyAlignment="1">
      <alignment horizontal="left" vertical="center"/>
    </xf>
    <xf numFmtId="0" fontId="0" fillId="0" borderId="1" xfId="0" applyFont="1" applyBorder="1" applyAlignment="1">
      <alignment horizontal="left" vertical="center"/>
    </xf>
    <xf numFmtId="4" fontId="0" fillId="2" borderId="7" xfId="0" applyNumberFormat="1" applyFont="1" applyFill="1" applyBorder="1" applyAlignment="1">
      <alignment horizontal="center" vertical="center"/>
    </xf>
    <xf numFmtId="0" fontId="0" fillId="0" borderId="1" xfId="0" applyFont="1" applyBorder="1" applyAlignment="1">
      <alignment horizontal="center" vertical="center"/>
    </xf>
    <xf numFmtId="0" fontId="1" fillId="11" borderId="1" xfId="0" applyFont="1" applyFill="1" applyBorder="1" applyAlignment="1">
      <alignment vertical="center" wrapText="1"/>
    </xf>
    <xf numFmtId="0" fontId="1" fillId="11" borderId="1" xfId="0" applyFont="1" applyFill="1" applyBorder="1" applyAlignment="1">
      <alignment horizontal="center" vertical="center" wrapText="1"/>
    </xf>
    <xf numFmtId="168" fontId="1" fillId="11" borderId="1" xfId="0" applyNumberFormat="1" applyFont="1" applyFill="1" applyBorder="1" applyAlignment="1">
      <alignment horizontal="center" vertical="center" wrapText="1"/>
    </xf>
    <xf numFmtId="9" fontId="1" fillId="11" borderId="1" xfId="0" applyNumberFormat="1" applyFont="1" applyFill="1" applyBorder="1" applyAlignment="1">
      <alignment horizontal="center" vertical="center" wrapText="1"/>
    </xf>
    <xf numFmtId="0" fontId="1" fillId="2" borderId="1" xfId="0" applyFont="1" applyFill="1" applyBorder="1" applyAlignment="1">
      <alignment vertical="center"/>
    </xf>
    <xf numFmtId="9"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168" fontId="1" fillId="2" borderId="1" xfId="0" applyNumberFormat="1" applyFont="1" applyFill="1" applyBorder="1" applyAlignment="1">
      <alignment horizontal="center" vertical="center"/>
    </xf>
    <xf numFmtId="9" fontId="1" fillId="2" borderId="1" xfId="0" applyNumberFormat="1" applyFont="1" applyFill="1" applyBorder="1" applyAlignment="1">
      <alignment horizontal="center" vertical="center"/>
    </xf>
    <xf numFmtId="3" fontId="1" fillId="0" borderId="1" xfId="0" applyNumberFormat="1" applyFont="1" applyBorder="1" applyAlignment="1">
      <alignment horizontal="center" vertical="center"/>
    </xf>
    <xf numFmtId="4" fontId="0" fillId="0" borderId="18" xfId="0" applyNumberFormat="1" applyFont="1" applyBorder="1" applyAlignment="1">
      <alignment horizontal="center" vertical="center"/>
    </xf>
    <xf numFmtId="0" fontId="0" fillId="0" borderId="21" xfId="0" applyFont="1" applyBorder="1" applyAlignment="1">
      <alignment horizontal="left" vertical="center"/>
    </xf>
    <xf numFmtId="4" fontId="0" fillId="2" borderId="6" xfId="0" applyNumberFormat="1" applyFont="1" applyFill="1" applyBorder="1" applyAlignment="1">
      <alignment horizontal="center" vertical="center"/>
    </xf>
    <xf numFmtId="4" fontId="0" fillId="4" borderId="7" xfId="0" applyNumberFormat="1" applyFont="1" applyFill="1" applyBorder="1" applyAlignment="1">
      <alignment horizontal="center" vertical="center"/>
    </xf>
    <xf numFmtId="0" fontId="8" fillId="7" borderId="3" xfId="0" applyFont="1" applyFill="1" applyBorder="1" applyAlignment="1">
      <alignment vertical="center"/>
    </xf>
    <xf numFmtId="0" fontId="2" fillId="3" borderId="22" xfId="0" applyFont="1" applyFill="1" applyBorder="1" applyAlignment="1">
      <alignment vertical="center"/>
    </xf>
    <xf numFmtId="3" fontId="2" fillId="3" borderId="23" xfId="0" applyNumberFormat="1" applyFont="1" applyFill="1" applyBorder="1" applyAlignment="1">
      <alignment horizontal="center" vertical="center"/>
    </xf>
    <xf numFmtId="3" fontId="2" fillId="8" borderId="1" xfId="0" applyNumberFormat="1" applyFont="1" applyFill="1" applyBorder="1" applyAlignment="1">
      <alignment horizontal="center" vertical="center"/>
    </xf>
    <xf numFmtId="0" fontId="1" fillId="2" borderId="1" xfId="0" applyFont="1" applyFill="1" applyBorder="1" applyAlignment="1">
      <alignment horizontal="left" vertical="center"/>
    </xf>
    <xf numFmtId="0" fontId="0" fillId="4" borderId="7" xfId="0" applyFont="1" applyFill="1" applyBorder="1" applyAlignment="1">
      <alignment horizontal="center" vertical="center"/>
    </xf>
    <xf numFmtId="0" fontId="0" fillId="8" borderId="1" xfId="0" applyFont="1" applyFill="1" applyBorder="1" applyAlignment="1">
      <alignment horizontal="center" vertical="center"/>
    </xf>
    <xf numFmtId="0" fontId="2" fillId="0" borderId="24" xfId="0" applyFont="1" applyBorder="1" applyAlignment="1">
      <alignment vertical="center"/>
    </xf>
    <xf numFmtId="168" fontId="3" fillId="8" borderId="5" xfId="0" applyNumberFormat="1" applyFont="1" applyFill="1" applyBorder="1" applyAlignment="1">
      <alignment horizontal="center" vertical="center"/>
    </xf>
    <xf numFmtId="9" fontId="1" fillId="0" borderId="0" xfId="0" applyNumberFormat="1" applyFont="1" applyAlignment="1">
      <alignment horizontal="center" vertical="center"/>
    </xf>
    <xf numFmtId="3" fontId="0" fillId="0" borderId="18" xfId="0" applyNumberFormat="1" applyFont="1" applyBorder="1" applyAlignment="1">
      <alignment horizontal="center" vertical="center"/>
    </xf>
    <xf numFmtId="168" fontId="0" fillId="2" borderId="7" xfId="0" applyNumberFormat="1" applyFont="1" applyFill="1" applyBorder="1" applyAlignment="1">
      <alignment horizontal="center" vertical="center"/>
    </xf>
    <xf numFmtId="168" fontId="0" fillId="8" borderId="1" xfId="0" applyNumberFormat="1" applyFont="1" applyFill="1" applyBorder="1" applyAlignment="1">
      <alignment horizontal="center" vertical="center"/>
    </xf>
    <xf numFmtId="168" fontId="0" fillId="0" borderId="18" xfId="0" applyNumberFormat="1" applyFont="1" applyBorder="1" applyAlignment="1">
      <alignment horizontal="center" vertical="center"/>
    </xf>
    <xf numFmtId="3" fontId="6" fillId="7" borderId="3" xfId="0" applyNumberFormat="1" applyFont="1" applyFill="1" applyBorder="1" applyAlignment="1">
      <alignment horizontal="left" vertical="center"/>
    </xf>
    <xf numFmtId="0" fontId="8" fillId="7" borderId="3" xfId="0" applyFont="1" applyFill="1" applyBorder="1" applyAlignment="1">
      <alignment horizontal="left" vertical="center"/>
    </xf>
    <xf numFmtId="9" fontId="0" fillId="2" borderId="7" xfId="0" applyNumberFormat="1" applyFont="1" applyFill="1" applyBorder="1" applyAlignment="1">
      <alignment horizontal="center" vertical="center"/>
    </xf>
    <xf numFmtId="9" fontId="0" fillId="8" borderId="1" xfId="0" applyNumberFormat="1" applyFont="1" applyFill="1" applyBorder="1" applyAlignment="1">
      <alignment horizontal="center" vertical="center"/>
    </xf>
    <xf numFmtId="3" fontId="3" fillId="0" borderId="18" xfId="0" applyNumberFormat="1" applyFont="1" applyBorder="1" applyAlignment="1">
      <alignment horizontal="center" vertical="center"/>
    </xf>
    <xf numFmtId="3" fontId="3" fillId="8"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0" fontId="2" fillId="7" borderId="1" xfId="0" applyFont="1" applyFill="1" applyBorder="1" applyAlignment="1">
      <alignment horizontal="left" vertical="center"/>
    </xf>
    <xf numFmtId="3" fontId="2" fillId="0" borderId="1" xfId="0" applyNumberFormat="1" applyFont="1" applyBorder="1" applyAlignment="1">
      <alignment horizontal="center" vertical="center"/>
    </xf>
    <xf numFmtId="168" fontId="2" fillId="0" borderId="1" xfId="0" applyNumberFormat="1" applyFont="1" applyBorder="1" applyAlignment="1">
      <alignment horizontal="center" vertical="center"/>
    </xf>
    <xf numFmtId="0" fontId="2" fillId="0" borderId="1" xfId="0" applyFont="1" applyBorder="1" applyAlignment="1">
      <alignment horizontal="center" vertical="center"/>
    </xf>
    <xf numFmtId="3" fontId="1" fillId="0" borderId="1" xfId="0" applyNumberFormat="1" applyFont="1" applyBorder="1" applyAlignment="1">
      <alignment horizontal="left" vertical="center"/>
    </xf>
    <xf numFmtId="3" fontId="1" fillId="0" borderId="18" xfId="0" applyNumberFormat="1" applyFont="1" applyBorder="1" applyAlignment="1">
      <alignment horizontal="center" vertical="center"/>
    </xf>
    <xf numFmtId="3" fontId="1" fillId="8" borderId="1" xfId="0" applyNumberFormat="1" applyFont="1" applyFill="1" applyBorder="1" applyAlignment="1">
      <alignment horizontal="center" vertical="center"/>
    </xf>
    <xf numFmtId="0" fontId="19" fillId="8" borderId="25" xfId="0" applyFont="1" applyFill="1" applyBorder="1" applyAlignment="1">
      <alignment horizontal="left" vertical="center"/>
    </xf>
    <xf numFmtId="168" fontId="0" fillId="7" borderId="3" xfId="0" applyNumberFormat="1" applyFont="1" applyFill="1" applyBorder="1" applyAlignment="1">
      <alignment vertical="center"/>
    </xf>
    <xf numFmtId="0" fontId="2" fillId="0" borderId="1" xfId="0" applyFont="1" applyBorder="1" applyAlignment="1">
      <alignment horizontal="left" vertical="center"/>
    </xf>
    <xf numFmtId="39" fontId="3" fillId="2" borderId="7" xfId="0" applyNumberFormat="1" applyFont="1" applyFill="1" applyBorder="1" applyAlignment="1">
      <alignment horizontal="center" vertical="center"/>
    </xf>
    <xf numFmtId="167" fontId="3" fillId="8" borderId="1" xfId="0" applyNumberFormat="1" applyFont="1" applyFill="1" applyBorder="1" applyAlignment="1">
      <alignment horizontal="center" vertical="center"/>
    </xf>
    <xf numFmtId="0" fontId="2" fillId="15" borderId="1" xfId="0" applyFont="1" applyFill="1" applyBorder="1" applyAlignment="1">
      <alignment vertical="center"/>
    </xf>
    <xf numFmtId="37" fontId="2" fillId="15" borderId="7" xfId="0" applyNumberFormat="1" applyFont="1" applyFill="1" applyBorder="1" applyAlignment="1">
      <alignment horizontal="center" vertical="center"/>
    </xf>
    <xf numFmtId="6" fontId="2" fillId="8" borderId="1" xfId="0" applyNumberFormat="1" applyFont="1" applyFill="1" applyBorder="1" applyAlignment="1">
      <alignment horizontal="center" vertical="center"/>
    </xf>
    <xf numFmtId="39" fontId="1" fillId="0" borderId="18" xfId="0" applyNumberFormat="1" applyFont="1" applyBorder="1" applyAlignment="1">
      <alignment horizontal="center" vertical="center"/>
    </xf>
    <xf numFmtId="9" fontId="1" fillId="8" borderId="1" xfId="0" applyNumberFormat="1" applyFont="1" applyFill="1" applyBorder="1" applyAlignment="1">
      <alignment horizontal="center" vertical="center"/>
    </xf>
    <xf numFmtId="0" fontId="2" fillId="9" borderId="6" xfId="0" applyFont="1" applyFill="1" applyBorder="1" applyAlignment="1">
      <alignment vertical="center"/>
    </xf>
    <xf numFmtId="3" fontId="1" fillId="9" borderId="26" xfId="0" applyNumberFormat="1" applyFont="1" applyFill="1" applyBorder="1" applyAlignment="1">
      <alignment vertical="center"/>
    </xf>
    <xf numFmtId="3" fontId="1" fillId="8" borderId="3" xfId="0" applyNumberFormat="1" applyFont="1" applyFill="1" applyBorder="1" applyAlignment="1">
      <alignment vertical="center"/>
    </xf>
    <xf numFmtId="0" fontId="0" fillId="7" borderId="1" xfId="0" applyFont="1" applyFill="1" applyBorder="1" applyAlignment="1">
      <alignment horizontal="left" vertical="center"/>
    </xf>
    <xf numFmtId="3" fontId="0" fillId="2" borderId="7" xfId="0" applyNumberFormat="1" applyFont="1" applyFill="1" applyBorder="1" applyAlignment="1">
      <alignment horizontal="center" vertical="center"/>
    </xf>
    <xf numFmtId="3" fontId="0" fillId="7" borderId="7" xfId="0" applyNumberFormat="1" applyFont="1" applyFill="1" applyBorder="1" applyAlignment="1">
      <alignment horizontal="center" vertical="center"/>
    </xf>
    <xf numFmtId="0" fontId="3" fillId="7" borderId="1" xfId="0" applyFont="1" applyFill="1" applyBorder="1" applyAlignment="1">
      <alignment horizontal="left" vertical="center"/>
    </xf>
    <xf numFmtId="168" fontId="3" fillId="7" borderId="7" xfId="0" applyNumberFormat="1" applyFont="1" applyFill="1" applyBorder="1" applyAlignment="1">
      <alignment horizontal="center" vertical="center"/>
    </xf>
    <xf numFmtId="168" fontId="3" fillId="8" borderId="1" xfId="0" applyNumberFormat="1" applyFont="1" applyFill="1" applyBorder="1" applyAlignment="1">
      <alignment horizontal="center" vertical="center"/>
    </xf>
    <xf numFmtId="9" fontId="1" fillId="2" borderId="7" xfId="0" applyNumberFormat="1" applyFont="1" applyFill="1" applyBorder="1" applyAlignment="1">
      <alignment horizontal="center" vertical="center"/>
    </xf>
    <xf numFmtId="0" fontId="2" fillId="7" borderId="1" xfId="0" applyFont="1" applyFill="1" applyBorder="1" applyAlignment="1">
      <alignment vertical="center"/>
    </xf>
    <xf numFmtId="168" fontId="2" fillId="7" borderId="7" xfId="0" applyNumberFormat="1" applyFont="1" applyFill="1" applyBorder="1" applyAlignment="1">
      <alignment horizontal="center" vertical="center"/>
    </xf>
    <xf numFmtId="168" fontId="2" fillId="8" borderId="1" xfId="0" applyNumberFormat="1" applyFont="1" applyFill="1" applyBorder="1" applyAlignment="1">
      <alignment horizontal="center" vertical="center"/>
    </xf>
    <xf numFmtId="168" fontId="1" fillId="2" borderId="7" xfId="0" applyNumberFormat="1" applyFont="1" applyFill="1" applyBorder="1" applyAlignment="1">
      <alignment horizontal="center" vertical="center"/>
    </xf>
    <xf numFmtId="168" fontId="1" fillId="8" borderId="1" xfId="0" applyNumberFormat="1" applyFont="1" applyFill="1" applyBorder="1" applyAlignment="1">
      <alignment horizontal="center" vertical="center"/>
    </xf>
    <xf numFmtId="0" fontId="3" fillId="7" borderId="27" xfId="0" applyFont="1" applyFill="1" applyBorder="1" applyAlignment="1">
      <alignment horizontal="left" vertical="center"/>
    </xf>
    <xf numFmtId="3" fontId="3" fillId="7" borderId="6" xfId="0" applyNumberFormat="1" applyFont="1" applyFill="1" applyBorder="1" applyAlignment="1">
      <alignment horizontal="center" vertical="center"/>
    </xf>
    <xf numFmtId="1" fontId="1" fillId="7" borderId="7" xfId="0" applyNumberFormat="1" applyFont="1" applyFill="1" applyBorder="1" applyAlignment="1">
      <alignment horizontal="center" vertical="center"/>
    </xf>
    <xf numFmtId="1" fontId="1" fillId="8" borderId="1" xfId="0" applyNumberFormat="1" applyFont="1" applyFill="1" applyBorder="1" applyAlignment="1">
      <alignment horizontal="center" vertical="center"/>
    </xf>
    <xf numFmtId="0" fontId="2" fillId="7" borderId="27" xfId="0" applyFont="1" applyFill="1" applyBorder="1" applyAlignment="1">
      <alignment horizontal="center" vertical="center"/>
    </xf>
    <xf numFmtId="0" fontId="3" fillId="7" borderId="1" xfId="0" applyFont="1" applyFill="1" applyBorder="1" applyAlignment="1">
      <alignment horizontal="center" vertical="center"/>
    </xf>
    <xf numFmtId="168" fontId="2" fillId="7" borderId="1"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0" fontId="2" fillId="13" borderId="7" xfId="0" applyFont="1" applyFill="1" applyBorder="1" applyAlignment="1">
      <alignment horizontal="left" vertical="center" wrapText="1"/>
    </xf>
    <xf numFmtId="0" fontId="2" fillId="13" borderId="4" xfId="0" applyFont="1" applyFill="1" applyBorder="1" applyAlignment="1">
      <alignment horizontal="left" vertical="center" wrapText="1"/>
    </xf>
    <xf numFmtId="0" fontId="2" fillId="8" borderId="3" xfId="0" applyFont="1" applyFill="1" applyBorder="1" applyAlignment="1">
      <alignment horizontal="left" vertical="center" wrapText="1"/>
    </xf>
    <xf numFmtId="168" fontId="1" fillId="7" borderId="3" xfId="0" applyNumberFormat="1" applyFont="1" applyFill="1" applyBorder="1" applyAlignment="1">
      <alignment horizontal="center" vertical="center"/>
    </xf>
    <xf numFmtId="3" fontId="1" fillId="7" borderId="3" xfId="0" applyNumberFormat="1" applyFont="1" applyFill="1" applyBorder="1" applyAlignment="1">
      <alignment horizontal="center" vertical="center"/>
    </xf>
    <xf numFmtId="0" fontId="3" fillId="8" borderId="3" xfId="0" applyFont="1" applyFill="1" applyBorder="1" applyAlignment="1">
      <alignment vertical="center" wrapText="1"/>
    </xf>
    <xf numFmtId="0" fontId="0" fillId="8" borderId="3" xfId="0" applyFont="1" applyFill="1" applyBorder="1" applyAlignment="1">
      <alignment vertical="center" wrapText="1"/>
    </xf>
    <xf numFmtId="3" fontId="0" fillId="8" borderId="3" xfId="0" applyNumberFormat="1" applyFont="1" applyFill="1" applyBorder="1" applyAlignment="1">
      <alignment horizontal="right" vertical="center" wrapText="1"/>
    </xf>
    <xf numFmtId="3" fontId="0" fillId="8" borderId="7" xfId="0" applyNumberFormat="1" applyFont="1" applyFill="1" applyBorder="1" applyAlignment="1">
      <alignment horizontal="center" vertical="center"/>
    </xf>
    <xf numFmtId="0" fontId="2" fillId="13" borderId="1" xfId="0" applyFont="1" applyFill="1" applyBorder="1" applyAlignment="1">
      <alignment horizontal="left" vertical="center"/>
    </xf>
    <xf numFmtId="0" fontId="3" fillId="13" borderId="1" xfId="0" applyFont="1" applyFill="1" applyBorder="1" applyAlignment="1">
      <alignment horizontal="left" vertical="center"/>
    </xf>
    <xf numFmtId="0" fontId="1" fillId="13" borderId="1" xfId="0" applyFont="1" applyFill="1" applyBorder="1" applyAlignment="1">
      <alignment horizontal="left" vertical="center"/>
    </xf>
    <xf numFmtId="0" fontId="2" fillId="12" borderId="1" xfId="0" applyFont="1" applyFill="1" applyBorder="1" applyAlignment="1">
      <alignment horizontal="center" vertical="center"/>
    </xf>
    <xf numFmtId="0" fontId="0" fillId="8" borderId="3" xfId="0" applyFont="1" applyFill="1" applyBorder="1" applyAlignment="1">
      <alignment horizontal="right" vertical="center" wrapText="1"/>
    </xf>
    <xf numFmtId="168" fontId="0" fillId="8" borderId="7" xfId="0" applyNumberFormat="1" applyFont="1" applyFill="1" applyBorder="1" applyAlignment="1">
      <alignment horizontal="center" vertical="center"/>
    </xf>
    <xf numFmtId="0" fontId="1" fillId="0" borderId="21" xfId="0" applyFont="1" applyBorder="1" applyAlignment="1">
      <alignment vertical="center"/>
    </xf>
    <xf numFmtId="3" fontId="0" fillId="2" borderId="6" xfId="0" applyNumberFormat="1" applyFont="1" applyFill="1" applyBorder="1" applyAlignment="1">
      <alignment horizontal="center" vertical="center"/>
    </xf>
    <xf numFmtId="0" fontId="0" fillId="0" borderId="18" xfId="0" applyFont="1" applyBorder="1" applyAlignment="1">
      <alignment horizontal="center" vertical="center"/>
    </xf>
    <xf numFmtId="2" fontId="0" fillId="0" borderId="18" xfId="0" applyNumberFormat="1" applyFont="1" applyBorder="1" applyAlignment="1">
      <alignment horizontal="center" vertical="center"/>
    </xf>
    <xf numFmtId="0" fontId="2" fillId="17" borderId="7" xfId="0" applyFont="1" applyFill="1" applyBorder="1" applyAlignment="1">
      <alignment horizontal="left" vertical="center" wrapText="1"/>
    </xf>
    <xf numFmtId="0" fontId="2" fillId="18" borderId="1" xfId="0" applyFont="1" applyFill="1" applyBorder="1" applyAlignment="1">
      <alignment horizontal="center" vertical="center" wrapText="1"/>
    </xf>
    <xf numFmtId="0" fontId="0" fillId="7" borderId="7" xfId="0" applyFont="1" applyFill="1" applyBorder="1" applyAlignment="1">
      <alignment horizontal="left" vertical="top" wrapText="1"/>
    </xf>
    <xf numFmtId="2" fontId="0" fillId="2" borderId="1" xfId="0" applyNumberFormat="1" applyFont="1" applyFill="1" applyBorder="1" applyAlignment="1">
      <alignment horizontal="center" vertical="center"/>
    </xf>
    <xf numFmtId="169" fontId="0" fillId="2" borderId="1" xfId="0" applyNumberFormat="1" applyFont="1" applyFill="1" applyBorder="1" applyAlignment="1">
      <alignment horizontal="center" vertical="center"/>
    </xf>
    <xf numFmtId="2" fontId="0" fillId="0" borderId="1" xfId="0" applyNumberFormat="1" applyFont="1" applyBorder="1" applyAlignment="1">
      <alignment horizontal="center" vertical="center"/>
    </xf>
    <xf numFmtId="0" fontId="1" fillId="7" borderId="7" xfId="0" applyFont="1" applyFill="1" applyBorder="1" applyAlignment="1">
      <alignment horizontal="left" vertical="center" wrapText="1"/>
    </xf>
    <xf numFmtId="2" fontId="1" fillId="2" borderId="1" xfId="0" applyNumberFormat="1" applyFont="1" applyFill="1" applyBorder="1" applyAlignment="1">
      <alignment horizontal="center" vertical="center"/>
    </xf>
    <xf numFmtId="170" fontId="1" fillId="0" borderId="1" xfId="0" applyNumberFormat="1" applyFont="1" applyBorder="1" applyAlignment="1">
      <alignment horizontal="center" vertical="center"/>
    </xf>
    <xf numFmtId="0" fontId="1" fillId="7" borderId="6" xfId="0" applyFont="1" applyFill="1" applyBorder="1" applyAlignment="1">
      <alignment horizontal="left" vertical="center" wrapText="1"/>
    </xf>
    <xf numFmtId="2" fontId="1" fillId="0" borderId="1" xfId="0" applyNumberFormat="1" applyFont="1" applyBorder="1" applyAlignment="1">
      <alignment horizontal="center" vertical="center"/>
    </xf>
    <xf numFmtId="0" fontId="0" fillId="0" borderId="18" xfId="0" applyFont="1" applyBorder="1" applyAlignment="1">
      <alignment vertical="center"/>
    </xf>
    <xf numFmtId="170" fontId="0" fillId="0" borderId="1" xfId="0" applyNumberFormat="1" applyFont="1" applyBorder="1" applyAlignment="1">
      <alignment horizontal="center" vertical="center"/>
    </xf>
    <xf numFmtId="0" fontId="0" fillId="0" borderId="18" xfId="0" applyFont="1" applyBorder="1" applyAlignment="1">
      <alignment horizontal="left" vertical="top" wrapText="1"/>
    </xf>
    <xf numFmtId="0" fontId="2" fillId="16" borderId="6" xfId="0" applyFont="1" applyFill="1" applyBorder="1" applyAlignment="1">
      <alignment horizontal="left" vertical="center"/>
    </xf>
    <xf numFmtId="0" fontId="3" fillId="16" borderId="25" xfId="0" applyFont="1" applyFill="1" applyBorder="1" applyAlignment="1">
      <alignment horizontal="left" vertical="center"/>
    </xf>
    <xf numFmtId="0" fontId="2" fillId="16" borderId="25" xfId="0" applyFont="1" applyFill="1" applyBorder="1" applyAlignment="1">
      <alignment horizontal="left" vertical="center"/>
    </xf>
    <xf numFmtId="0" fontId="2" fillId="16" borderId="26" xfId="0" applyFont="1" applyFill="1" applyBorder="1" applyAlignment="1">
      <alignment horizontal="left" vertical="center"/>
    </xf>
    <xf numFmtId="0" fontId="0" fillId="0" borderId="28" xfId="0" applyFont="1" applyBorder="1" applyAlignment="1">
      <alignment horizontal="left" vertical="top" wrapText="1"/>
    </xf>
    <xf numFmtId="0" fontId="1" fillId="11" borderId="7" xfId="0" applyFont="1" applyFill="1" applyBorder="1" applyAlignment="1">
      <alignment vertical="center"/>
    </xf>
    <xf numFmtId="2" fontId="0" fillId="17" borderId="1" xfId="0" applyNumberFormat="1" applyFont="1" applyFill="1" applyBorder="1" applyAlignment="1">
      <alignment horizontal="center" vertical="center" wrapText="1"/>
    </xf>
    <xf numFmtId="171" fontId="3" fillId="2" borderId="1" xfId="0" applyNumberFormat="1" applyFont="1" applyFill="1" applyBorder="1" applyAlignment="1">
      <alignment horizontal="center" vertical="center"/>
    </xf>
    <xf numFmtId="2" fontId="0" fillId="3" borderId="1" xfId="0" applyNumberFormat="1" applyFont="1" applyFill="1" applyBorder="1" applyAlignment="1">
      <alignment horizontal="center" vertical="center"/>
    </xf>
    <xf numFmtId="2" fontId="0" fillId="7" borderId="1" xfId="0" applyNumberFormat="1" applyFont="1" applyFill="1" applyBorder="1" applyAlignment="1">
      <alignment horizontal="center" vertical="center"/>
    </xf>
    <xf numFmtId="168" fontId="1" fillId="2" borderId="8" xfId="0" applyNumberFormat="1" applyFont="1" applyFill="1" applyBorder="1" applyAlignment="1">
      <alignment horizontal="center" vertical="center"/>
    </xf>
    <xf numFmtId="0" fontId="0" fillId="17" borderId="7" xfId="0" applyFont="1" applyFill="1" applyBorder="1" applyAlignment="1">
      <alignment horizontal="left" vertical="top" wrapText="1"/>
    </xf>
    <xf numFmtId="2" fontId="0" fillId="17" borderId="1" xfId="0" applyNumberFormat="1" applyFont="1" applyFill="1" applyBorder="1" applyAlignment="1">
      <alignment horizontal="center" vertical="center"/>
    </xf>
    <xf numFmtId="0" fontId="0" fillId="19" borderId="7" xfId="0" applyFont="1" applyFill="1" applyBorder="1" applyAlignment="1">
      <alignment horizontal="left" vertical="top" wrapText="1"/>
    </xf>
    <xf numFmtId="1" fontId="0" fillId="19" borderId="1" xfId="0" applyNumberFormat="1" applyFont="1" applyFill="1" applyBorder="1" applyAlignment="1">
      <alignment horizontal="center" vertical="center"/>
    </xf>
    <xf numFmtId="0" fontId="1" fillId="2" borderId="27" xfId="0" applyFont="1" applyFill="1" applyBorder="1" applyAlignment="1">
      <alignment vertical="center"/>
    </xf>
    <xf numFmtId="0" fontId="1" fillId="2" borderId="27" xfId="0" applyFont="1" applyFill="1" applyBorder="1" applyAlignment="1">
      <alignment horizontal="center" vertical="center"/>
    </xf>
    <xf numFmtId="168" fontId="1" fillId="2" borderId="27" xfId="0" applyNumberFormat="1" applyFont="1" applyFill="1" applyBorder="1" applyAlignment="1">
      <alignment horizontal="center" vertical="center"/>
    </xf>
    <xf numFmtId="9" fontId="1" fillId="2" borderId="27" xfId="0" applyNumberFormat="1" applyFont="1" applyFill="1" applyBorder="1" applyAlignment="1">
      <alignment horizontal="center" vertical="center"/>
    </xf>
    <xf numFmtId="0" fontId="2" fillId="11" borderId="1" xfId="0" applyFont="1" applyFill="1" applyBorder="1" applyAlignment="1">
      <alignment vertical="center" wrapText="1"/>
    </xf>
    <xf numFmtId="0" fontId="1" fillId="7" borderId="3" xfId="0" applyFont="1" applyFill="1" applyBorder="1" applyAlignment="1">
      <alignment horizontal="center" vertical="center" wrapText="1"/>
    </xf>
    <xf numFmtId="0" fontId="1" fillId="0" borderId="1" xfId="0" applyFont="1" applyBorder="1" applyAlignment="1">
      <alignment horizontal="center" vertical="center"/>
    </xf>
    <xf numFmtId="4" fontId="1" fillId="7" borderId="1" xfId="0" applyNumberFormat="1" applyFont="1" applyFill="1" applyBorder="1" applyAlignment="1">
      <alignment horizontal="center" vertical="center"/>
    </xf>
    <xf numFmtId="165" fontId="1" fillId="7" borderId="3" xfId="0" applyNumberFormat="1" applyFont="1" applyFill="1" applyBorder="1" applyAlignment="1">
      <alignment horizontal="center" vertical="center"/>
    </xf>
    <xf numFmtId="4" fontId="2" fillId="0" borderId="1" xfId="0" applyNumberFormat="1" applyFont="1" applyBorder="1" applyAlignment="1">
      <alignment horizontal="center" vertical="center"/>
    </xf>
    <xf numFmtId="168" fontId="0" fillId="0" borderId="0" xfId="0" applyNumberFormat="1" applyFont="1" applyAlignment="1">
      <alignment vertical="center"/>
    </xf>
    <xf numFmtId="0" fontId="20" fillId="0" borderId="0" xfId="0" applyFont="1" applyAlignment="1">
      <alignment vertical="center"/>
    </xf>
    <xf numFmtId="0" fontId="1" fillId="7" borderId="3" xfId="0" applyFont="1" applyFill="1" applyBorder="1" applyAlignment="1">
      <alignment vertical="center" wrapText="1"/>
    </xf>
    <xf numFmtId="0" fontId="2" fillId="7" borderId="3" xfId="0" applyFont="1" applyFill="1" applyBorder="1" applyAlignment="1">
      <alignment horizontal="left" vertical="center" wrapText="1"/>
    </xf>
    <xf numFmtId="0" fontId="2" fillId="7" borderId="3" xfId="0" applyFont="1" applyFill="1" applyBorder="1" applyAlignment="1">
      <alignment vertical="center" wrapText="1"/>
    </xf>
    <xf numFmtId="0" fontId="0" fillId="0" borderId="0" xfId="0" applyFont="1" applyAlignment="1">
      <alignment vertical="top" wrapText="1"/>
    </xf>
    <xf numFmtId="0" fontId="0" fillId="0" borderId="29" xfId="0" applyFont="1" applyBorder="1" applyAlignment="1">
      <alignment vertical="top" wrapText="1"/>
    </xf>
    <xf numFmtId="0" fontId="2" fillId="9" borderId="1" xfId="0" applyFont="1" applyFill="1" applyBorder="1" applyAlignment="1">
      <alignment horizontal="left" vertical="center" wrapText="1"/>
    </xf>
    <xf numFmtId="0" fontId="2" fillId="9" borderId="1" xfId="0" applyFont="1" applyFill="1" applyBorder="1" applyAlignment="1">
      <alignment vertical="center"/>
    </xf>
    <xf numFmtId="0" fontId="2" fillId="9" borderId="1" xfId="0" applyFont="1" applyFill="1" applyBorder="1" applyAlignment="1">
      <alignment vertical="center" wrapText="1"/>
    </xf>
    <xf numFmtId="0" fontId="2" fillId="11" borderId="4" xfId="0" applyFont="1" applyFill="1" applyBorder="1" applyAlignment="1">
      <alignment vertical="center"/>
    </xf>
    <xf numFmtId="0" fontId="1" fillId="0" borderId="1" xfId="0" applyFont="1" applyBorder="1" applyAlignment="1">
      <alignment horizontal="left" vertical="center"/>
    </xf>
    <xf numFmtId="0" fontId="1" fillId="8" borderId="1" xfId="0" applyFont="1" applyFill="1" applyBorder="1" applyAlignment="1">
      <alignment vertical="center"/>
    </xf>
    <xf numFmtId="0" fontId="1" fillId="0" borderId="30" xfId="0" applyFont="1" applyBorder="1" applyAlignment="1">
      <alignment vertical="center"/>
    </xf>
    <xf numFmtId="3" fontId="1" fillId="0" borderId="30" xfId="0" applyNumberFormat="1" applyFont="1" applyBorder="1" applyAlignment="1">
      <alignment horizontal="center" vertical="center"/>
    </xf>
    <xf numFmtId="1" fontId="1" fillId="0" borderId="30" xfId="0" applyNumberFormat="1" applyFont="1" applyBorder="1" applyAlignment="1">
      <alignment horizontal="center" vertical="center"/>
    </xf>
    <xf numFmtId="0" fontId="1" fillId="0" borderId="24" xfId="0" applyFont="1" applyBorder="1" applyAlignment="1">
      <alignment horizontal="left" vertical="center"/>
    </xf>
    <xf numFmtId="3" fontId="1" fillId="0" borderId="24" xfId="0" applyNumberFormat="1" applyFont="1" applyBorder="1" applyAlignment="1">
      <alignment horizontal="center" vertical="center"/>
    </xf>
    <xf numFmtId="0" fontId="1" fillId="0" borderId="24" xfId="0" applyFont="1" applyBorder="1" applyAlignment="1">
      <alignment horizontal="center" vertical="center"/>
    </xf>
    <xf numFmtId="3" fontId="1" fillId="0" borderId="31" xfId="0" applyNumberFormat="1" applyFont="1" applyBorder="1" applyAlignment="1">
      <alignment horizontal="center" vertical="center"/>
    </xf>
    <xf numFmtId="3" fontId="1" fillId="0" borderId="32" xfId="0" applyNumberFormat="1" applyFont="1" applyBorder="1" applyAlignment="1">
      <alignment horizontal="center" vertical="center"/>
    </xf>
    <xf numFmtId="0" fontId="1" fillId="0" borderId="32" xfId="0" applyFont="1" applyBorder="1" applyAlignment="1">
      <alignment vertical="center"/>
    </xf>
    <xf numFmtId="0" fontId="1" fillId="8" borderId="1" xfId="0" applyFont="1" applyFill="1" applyBorder="1" applyAlignment="1">
      <alignment vertical="center" wrapText="1"/>
    </xf>
    <xf numFmtId="0" fontId="21" fillId="0" borderId="0" xfId="0" applyFont="1" applyAlignment="1">
      <alignment vertical="center"/>
    </xf>
    <xf numFmtId="0" fontId="8" fillId="7" borderId="3" xfId="0" applyFont="1" applyFill="1" applyBorder="1" applyAlignment="1">
      <alignment horizontal="center" vertical="center" wrapText="1"/>
    </xf>
    <xf numFmtId="168" fontId="8" fillId="7" borderId="3" xfId="0" applyNumberFormat="1" applyFont="1" applyFill="1" applyBorder="1" applyAlignment="1">
      <alignment horizontal="center" vertical="center" wrapText="1"/>
    </xf>
    <xf numFmtId="0" fontId="8" fillId="7" borderId="33" xfId="0" applyFont="1" applyFill="1" applyBorder="1" applyAlignment="1">
      <alignment vertical="center" wrapText="1"/>
    </xf>
    <xf numFmtId="0" fontId="8" fillId="13" borderId="1" xfId="0" applyFont="1" applyFill="1" applyBorder="1" applyAlignment="1">
      <alignment vertical="center"/>
    </xf>
    <xf numFmtId="0" fontId="8" fillId="13" borderId="1" xfId="0" applyFont="1" applyFill="1" applyBorder="1" applyAlignment="1">
      <alignment horizontal="center" vertical="center" wrapText="1"/>
    </xf>
    <xf numFmtId="168" fontId="8" fillId="13" borderId="1" xfId="0" applyNumberFormat="1" applyFont="1" applyFill="1" applyBorder="1" applyAlignment="1">
      <alignment horizontal="center" vertical="center" wrapText="1"/>
    </xf>
    <xf numFmtId="0" fontId="1" fillId="8" borderId="27" xfId="0" applyFont="1" applyFill="1" applyBorder="1" applyAlignment="1">
      <alignment vertical="center"/>
    </xf>
    <xf numFmtId="4" fontId="1" fillId="8" borderId="27" xfId="0" applyNumberFormat="1" applyFont="1" applyFill="1" applyBorder="1" applyAlignment="1">
      <alignment vertical="center"/>
    </xf>
    <xf numFmtId="3" fontId="8" fillId="13" borderId="1" xfId="0" applyNumberFormat="1" applyFont="1" applyFill="1" applyBorder="1" applyAlignment="1">
      <alignment horizontal="center" vertical="center" wrapText="1"/>
    </xf>
    <xf numFmtId="4" fontId="8" fillId="13" borderId="8" xfId="0" applyNumberFormat="1" applyFont="1" applyFill="1" applyBorder="1" applyAlignment="1">
      <alignment horizontal="center" vertical="center" wrapText="1"/>
    </xf>
    <xf numFmtId="0" fontId="1" fillId="8" borderId="25" xfId="0" applyFont="1" applyFill="1" applyBorder="1" applyAlignment="1">
      <alignment vertical="center"/>
    </xf>
    <xf numFmtId="0" fontId="1" fillId="8" borderId="25" xfId="0" applyFont="1" applyFill="1" applyBorder="1" applyAlignment="1">
      <alignment horizontal="center" vertical="center"/>
    </xf>
    <xf numFmtId="168" fontId="2" fillId="7"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2" fillId="13" borderId="6" xfId="0" applyFont="1" applyFill="1" applyBorder="1" applyAlignment="1">
      <alignment vertical="center"/>
    </xf>
    <xf numFmtId="0" fontId="1" fillId="13" borderId="25" xfId="0" applyFont="1" applyFill="1" applyBorder="1" applyAlignment="1">
      <alignment vertical="center"/>
    </xf>
    <xf numFmtId="0" fontId="1" fillId="13" borderId="25" xfId="0" applyFont="1" applyFill="1" applyBorder="1" applyAlignment="1">
      <alignment vertical="center" wrapText="1"/>
    </xf>
    <xf numFmtId="0" fontId="1" fillId="13" borderId="25" xfId="0" applyFont="1" applyFill="1" applyBorder="1" applyAlignment="1">
      <alignment horizontal="center" vertical="center"/>
    </xf>
    <xf numFmtId="0" fontId="1" fillId="13" borderId="26" xfId="0" applyFont="1" applyFill="1" applyBorder="1" applyAlignment="1">
      <alignment vertical="center"/>
    </xf>
    <xf numFmtId="0" fontId="8" fillId="13" borderId="34" xfId="0" applyFont="1" applyFill="1" applyBorder="1" applyAlignment="1">
      <alignment vertical="center" wrapText="1"/>
    </xf>
    <xf numFmtId="0" fontId="8" fillId="13" borderId="35" xfId="0" applyFont="1" applyFill="1" applyBorder="1" applyAlignment="1">
      <alignment vertical="center" wrapText="1"/>
    </xf>
    <xf numFmtId="0" fontId="8" fillId="13" borderId="36" xfId="0" applyFont="1" applyFill="1" applyBorder="1" applyAlignment="1">
      <alignment vertical="center" wrapText="1"/>
    </xf>
    <xf numFmtId="0" fontId="8" fillId="13" borderId="35" xfId="0" applyFont="1" applyFill="1" applyBorder="1" applyAlignment="1">
      <alignment horizontal="center" vertical="center" wrapText="1"/>
    </xf>
    <xf numFmtId="0" fontId="8" fillId="16" borderId="35" xfId="0" applyFont="1" applyFill="1" applyBorder="1" applyAlignment="1">
      <alignment horizontal="center" vertical="center" wrapText="1"/>
    </xf>
    <xf numFmtId="0" fontId="8" fillId="16" borderId="35" xfId="0" applyFont="1" applyFill="1" applyBorder="1" applyAlignment="1">
      <alignment vertical="center" wrapText="1"/>
    </xf>
    <xf numFmtId="0" fontId="8" fillId="20" borderId="3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 fillId="7" borderId="38" xfId="0" applyFont="1" applyFill="1" applyBorder="1" applyAlignment="1">
      <alignment vertical="center"/>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4" fontId="1" fillId="7" borderId="39" xfId="0" applyNumberFormat="1" applyFont="1" applyFill="1" applyBorder="1" applyAlignment="1">
      <alignment horizontal="center" vertical="center"/>
    </xf>
    <xf numFmtId="4" fontId="1" fillId="2" borderId="27" xfId="0" applyNumberFormat="1" applyFont="1" applyFill="1" applyBorder="1" applyAlignment="1">
      <alignment horizontal="center" vertical="center"/>
    </xf>
    <xf numFmtId="3" fontId="1" fillId="0" borderId="21" xfId="0" applyNumberFormat="1" applyFont="1" applyBorder="1" applyAlignment="1">
      <alignment horizontal="center" vertical="center"/>
    </xf>
    <xf numFmtId="0" fontId="1" fillId="2" borderId="27" xfId="0" applyFont="1" applyFill="1" applyBorder="1" applyAlignment="1">
      <alignment horizontal="left" vertical="center" wrapText="1"/>
    </xf>
    <xf numFmtId="0" fontId="1" fillId="2" borderId="27" xfId="0" applyFont="1" applyFill="1" applyBorder="1" applyAlignment="1">
      <alignment horizontal="center" vertical="center" wrapText="1"/>
    </xf>
    <xf numFmtId="0" fontId="2" fillId="11" borderId="40" xfId="0" applyFont="1" applyFill="1" applyBorder="1" applyAlignment="1">
      <alignment vertical="center"/>
    </xf>
    <xf numFmtId="4" fontId="1" fillId="11" borderId="30" xfId="0" applyNumberFormat="1" applyFont="1" applyFill="1" applyBorder="1" applyAlignment="1">
      <alignment vertical="center"/>
    </xf>
    <xf numFmtId="4" fontId="2" fillId="11" borderId="30" xfId="0" applyNumberFormat="1" applyFont="1" applyFill="1" applyBorder="1" applyAlignment="1">
      <alignment horizontal="left" vertical="center"/>
    </xf>
    <xf numFmtId="3" fontId="2" fillId="11" borderId="30" xfId="0" applyNumberFormat="1" applyFont="1" applyFill="1" applyBorder="1" applyAlignment="1">
      <alignment horizontal="center" vertical="center"/>
    </xf>
    <xf numFmtId="4" fontId="2" fillId="11" borderId="30" xfId="0" applyNumberFormat="1" applyFont="1" applyFill="1" applyBorder="1" applyAlignment="1">
      <alignment horizontal="center" vertical="center"/>
    </xf>
    <xf numFmtId="0" fontId="2" fillId="11" borderId="30" xfId="0" applyFont="1" applyFill="1" applyBorder="1" applyAlignment="1">
      <alignment horizontal="center" vertical="center"/>
    </xf>
    <xf numFmtId="0" fontId="2" fillId="11" borderId="30" xfId="0" applyFont="1" applyFill="1" applyBorder="1" applyAlignment="1">
      <alignment horizontal="center" vertical="center" wrapText="1"/>
    </xf>
    <xf numFmtId="3" fontId="2" fillId="11" borderId="30" xfId="0" applyNumberFormat="1" applyFont="1" applyFill="1" applyBorder="1" applyAlignment="1">
      <alignment horizontal="center" vertical="center" wrapText="1"/>
    </xf>
    <xf numFmtId="168" fontId="2" fillId="11" borderId="30" xfId="0" applyNumberFormat="1" applyFont="1" applyFill="1" applyBorder="1" applyAlignment="1">
      <alignment horizontal="center" vertical="center"/>
    </xf>
    <xf numFmtId="4" fontId="2" fillId="11" borderId="41" xfId="0" applyNumberFormat="1" applyFont="1" applyFill="1" applyBorder="1" applyAlignment="1">
      <alignment horizontal="center" vertical="center"/>
    </xf>
    <xf numFmtId="4" fontId="0" fillId="0" borderId="0" xfId="0" applyNumberFormat="1" applyFont="1" applyAlignment="1">
      <alignment vertical="center"/>
    </xf>
    <xf numFmtId="0" fontId="2" fillId="13" borderId="3" xfId="0" applyFont="1" applyFill="1" applyBorder="1" applyAlignment="1">
      <alignment vertical="center"/>
    </xf>
    <xf numFmtId="4" fontId="1" fillId="13" borderId="3" xfId="0" applyNumberFormat="1" applyFont="1" applyFill="1" applyBorder="1" applyAlignment="1">
      <alignment vertical="center"/>
    </xf>
    <xf numFmtId="0" fontId="1" fillId="13" borderId="3" xfId="0" applyFont="1" applyFill="1" applyBorder="1" applyAlignment="1">
      <alignment vertical="center"/>
    </xf>
    <xf numFmtId="0" fontId="1" fillId="13" borderId="3" xfId="0" applyFont="1" applyFill="1" applyBorder="1" applyAlignment="1">
      <alignment vertical="center" wrapText="1"/>
    </xf>
    <xf numFmtId="0" fontId="1" fillId="13" borderId="3" xfId="0" applyFont="1" applyFill="1" applyBorder="1" applyAlignment="1">
      <alignment horizontal="center" vertical="center"/>
    </xf>
    <xf numFmtId="4" fontId="8" fillId="13" borderId="35" xfId="0" applyNumberFormat="1" applyFont="1" applyFill="1" applyBorder="1" applyAlignment="1">
      <alignment vertical="center" wrapText="1"/>
    </xf>
    <xf numFmtId="4" fontId="8" fillId="13" borderId="36" xfId="0" applyNumberFormat="1" applyFont="1" applyFill="1" applyBorder="1" applyAlignment="1">
      <alignment vertical="center" wrapText="1"/>
    </xf>
    <xf numFmtId="4" fontId="8" fillId="13" borderId="35" xfId="0" applyNumberFormat="1" applyFont="1" applyFill="1" applyBorder="1" applyAlignment="1">
      <alignment horizontal="center" vertical="center" wrapText="1"/>
    </xf>
    <xf numFmtId="0" fontId="2" fillId="11" borderId="12" xfId="0" applyFont="1" applyFill="1" applyBorder="1" applyAlignment="1">
      <alignment vertical="center"/>
    </xf>
    <xf numFmtId="4" fontId="1" fillId="11" borderId="13" xfId="0" applyNumberFormat="1" applyFont="1" applyFill="1" applyBorder="1" applyAlignment="1">
      <alignment vertical="center"/>
    </xf>
    <xf numFmtId="0" fontId="1" fillId="0" borderId="0" xfId="0" applyFont="1" applyAlignment="1">
      <alignment horizontal="center" vertical="center" wrapText="1"/>
    </xf>
    <xf numFmtId="0" fontId="1" fillId="21" borderId="3" xfId="0" applyFont="1" applyFill="1" applyBorder="1" applyAlignment="1">
      <alignment vertical="center"/>
    </xf>
    <xf numFmtId="4" fontId="1" fillId="21" borderId="3" xfId="0" applyNumberFormat="1" applyFont="1" applyFill="1" applyBorder="1" applyAlignment="1">
      <alignment vertical="center"/>
    </xf>
    <xf numFmtId="0" fontId="1" fillId="21" borderId="3" xfId="0" applyFont="1" applyFill="1" applyBorder="1" applyAlignment="1">
      <alignment vertical="center" wrapText="1"/>
    </xf>
    <xf numFmtId="0" fontId="1" fillId="21" borderId="3" xfId="0" applyFont="1" applyFill="1" applyBorder="1" applyAlignment="1">
      <alignment horizontal="center" vertical="center"/>
    </xf>
    <xf numFmtId="0" fontId="1" fillId="21" borderId="3" xfId="0" applyFont="1" applyFill="1" applyBorder="1" applyAlignment="1">
      <alignment horizontal="center" vertical="center" wrapText="1"/>
    </xf>
    <xf numFmtId="4" fontId="1" fillId="0" borderId="0" xfId="0" applyNumberFormat="1" applyFont="1" applyAlignment="1">
      <alignment vertical="center"/>
    </xf>
    <xf numFmtId="0" fontId="1" fillId="13" borderId="3" xfId="0" applyFont="1" applyFill="1" applyBorder="1" applyAlignment="1">
      <alignment horizontal="center" vertical="center" wrapText="1"/>
    </xf>
    <xf numFmtId="0" fontId="1" fillId="13" borderId="1" xfId="0" applyFont="1" applyFill="1" applyBorder="1" applyAlignment="1">
      <alignment vertical="center" wrapText="1"/>
    </xf>
    <xf numFmtId="4" fontId="1" fillId="13" borderId="1" xfId="0" applyNumberFormat="1" applyFont="1" applyFill="1" applyBorder="1" applyAlignment="1">
      <alignment vertical="center" wrapText="1"/>
    </xf>
    <xf numFmtId="4" fontId="1" fillId="13" borderId="1" xfId="0" applyNumberFormat="1" applyFont="1" applyFill="1" applyBorder="1" applyAlignment="1">
      <alignment horizontal="center" vertical="center" wrapText="1"/>
    </xf>
    <xf numFmtId="0" fontId="1" fillId="13" borderId="27" xfId="0" applyFont="1" applyFill="1" applyBorder="1" applyAlignment="1">
      <alignment vertical="center" wrapText="1"/>
    </xf>
    <xf numFmtId="0" fontId="1" fillId="13" borderId="1" xfId="0" applyFont="1" applyFill="1" applyBorder="1" applyAlignment="1">
      <alignment horizontal="center" vertical="center" wrapText="1"/>
    </xf>
    <xf numFmtId="4" fontId="1" fillId="2" borderId="1" xfId="0" applyNumberFormat="1" applyFont="1" applyFill="1" applyBorder="1" applyAlignment="1">
      <alignment horizontal="left" vertical="center" wrapText="1"/>
    </xf>
    <xf numFmtId="0" fontId="1" fillId="2" borderId="7" xfId="0" applyFont="1" applyFill="1" applyBorder="1" applyAlignment="1">
      <alignment horizontal="center" vertical="center" wrapText="1"/>
    </xf>
    <xf numFmtId="4" fontId="0" fillId="0" borderId="1" xfId="0" applyNumberFormat="1" applyFont="1" applyBorder="1" applyAlignment="1">
      <alignment horizontal="center" vertical="center"/>
    </xf>
    <xf numFmtId="4" fontId="1" fillId="0" borderId="20" xfId="0" applyNumberFormat="1" applyFont="1" applyBorder="1" applyAlignment="1">
      <alignment horizontal="center" vertical="center"/>
    </xf>
    <xf numFmtId="4" fontId="2" fillId="11" borderId="1" xfId="0" applyNumberFormat="1" applyFont="1" applyFill="1" applyBorder="1" applyAlignment="1">
      <alignment vertical="center"/>
    </xf>
    <xf numFmtId="4" fontId="2" fillId="13" borderId="1" xfId="0" applyNumberFormat="1" applyFont="1" applyFill="1" applyBorder="1" applyAlignment="1">
      <alignment horizontal="center" vertical="center" wrapText="1"/>
    </xf>
    <xf numFmtId="0" fontId="2" fillId="13" borderId="1" xfId="0" applyFont="1" applyFill="1" applyBorder="1" applyAlignment="1">
      <alignment horizontal="center" vertical="center"/>
    </xf>
    <xf numFmtId="4" fontId="2" fillId="13" borderId="8" xfId="0" applyNumberFormat="1" applyFont="1" applyFill="1" applyBorder="1" applyAlignment="1">
      <alignment horizontal="center" vertical="center"/>
    </xf>
    <xf numFmtId="4" fontId="2" fillId="11" borderId="1" xfId="0" applyNumberFormat="1" applyFont="1" applyFill="1" applyBorder="1" applyAlignment="1">
      <alignment horizontal="left" vertical="center"/>
    </xf>
    <xf numFmtId="3" fontId="2" fillId="11" borderId="1" xfId="0" applyNumberFormat="1" applyFont="1" applyFill="1" applyBorder="1" applyAlignment="1">
      <alignment horizontal="center" vertical="center"/>
    </xf>
    <xf numFmtId="4"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wrapText="1"/>
    </xf>
    <xf numFmtId="3" fontId="2" fillId="13" borderId="1" xfId="0" applyNumberFormat="1" applyFont="1" applyFill="1" applyBorder="1" applyAlignment="1">
      <alignment horizontal="center" vertical="center" wrapText="1"/>
    </xf>
    <xf numFmtId="0" fontId="13" fillId="0" borderId="0" xfId="0" applyFont="1" applyAlignment="1">
      <alignment vertical="center"/>
    </xf>
    <xf numFmtId="0" fontId="22" fillId="3" borderId="7" xfId="0" applyFont="1" applyFill="1" applyBorder="1" applyAlignment="1">
      <alignment vertical="center"/>
    </xf>
    <xf numFmtId="0" fontId="22" fillId="3" borderId="33" xfId="0" applyFont="1" applyFill="1" applyBorder="1" applyAlignment="1">
      <alignment vertical="center"/>
    </xf>
    <xf numFmtId="0" fontId="0" fillId="3" borderId="4" xfId="0" applyFont="1" applyFill="1" applyBorder="1" applyAlignment="1">
      <alignment vertical="center"/>
    </xf>
    <xf numFmtId="0" fontId="1" fillId="11" borderId="8" xfId="0" applyFont="1" applyFill="1" applyBorder="1" applyAlignment="1">
      <alignment horizontal="center" vertical="center"/>
    </xf>
    <xf numFmtId="0" fontId="0" fillId="13" borderId="1" xfId="0" applyFont="1" applyFill="1" applyBorder="1" applyAlignment="1">
      <alignment horizontal="center" vertical="center" wrapText="1"/>
    </xf>
    <xf numFmtId="0" fontId="1" fillId="23" borderId="1" xfId="0" applyFont="1" applyFill="1" applyBorder="1" applyAlignment="1">
      <alignment horizontal="center" vertical="center" wrapText="1"/>
    </xf>
    <xf numFmtId="3" fontId="0" fillId="7" borderId="1" xfId="0" applyNumberFormat="1" applyFont="1" applyFill="1" applyBorder="1" applyAlignment="1">
      <alignment horizontal="center" vertical="center"/>
    </xf>
    <xf numFmtId="0" fontId="1" fillId="7" borderId="1" xfId="0" applyFont="1" applyFill="1" applyBorder="1" applyAlignment="1">
      <alignment horizontal="center" vertical="center"/>
    </xf>
    <xf numFmtId="0" fontId="2" fillId="0" borderId="1" xfId="0" applyFont="1" applyBorder="1" applyAlignment="1">
      <alignment vertical="center" wrapText="1"/>
    </xf>
    <xf numFmtId="166" fontId="1" fillId="2" borderId="1" xfId="0" applyNumberFormat="1" applyFont="1" applyFill="1" applyBorder="1" applyAlignment="1">
      <alignment horizontal="center" vertical="center"/>
    </xf>
    <xf numFmtId="167" fontId="1" fillId="0" borderId="0" xfId="0" applyNumberFormat="1" applyFont="1" applyAlignment="1">
      <alignment horizontal="center" vertical="center"/>
    </xf>
    <xf numFmtId="3" fontId="2" fillId="14" borderId="1" xfId="0" applyNumberFormat="1" applyFont="1" applyFill="1" applyBorder="1" applyAlignment="1">
      <alignment horizontal="center" vertical="center" wrapText="1"/>
    </xf>
    <xf numFmtId="3" fontId="2" fillId="13" borderId="1" xfId="0" applyNumberFormat="1" applyFont="1" applyFill="1" applyBorder="1" applyAlignment="1">
      <alignment horizontal="center" vertical="center"/>
    </xf>
    <xf numFmtId="3" fontId="2" fillId="7" borderId="3" xfId="0" applyNumberFormat="1" applyFont="1" applyFill="1" applyBorder="1" applyAlignment="1">
      <alignment horizontal="center" vertical="center"/>
    </xf>
    <xf numFmtId="0" fontId="11" fillId="0" borderId="1" xfId="0" applyFont="1" applyBorder="1" applyAlignment="1">
      <alignment vertical="center"/>
    </xf>
    <xf numFmtId="4" fontId="1" fillId="0" borderId="1" xfId="0" applyNumberFormat="1" applyFont="1" applyBorder="1" applyAlignment="1">
      <alignment horizontal="center" vertical="center" wrapText="1"/>
    </xf>
    <xf numFmtId="167" fontId="1" fillId="7" borderId="3" xfId="0" applyNumberFormat="1" applyFont="1" applyFill="1" applyBorder="1" applyAlignment="1">
      <alignment horizontal="center" vertical="center"/>
    </xf>
    <xf numFmtId="165" fontId="1" fillId="7" borderId="3" xfId="0" applyNumberFormat="1" applyFont="1" applyFill="1" applyBorder="1" applyAlignment="1">
      <alignment horizontal="center" vertical="center" wrapText="1"/>
    </xf>
    <xf numFmtId="167" fontId="1" fillId="7" borderId="3" xfId="0" applyNumberFormat="1" applyFont="1" applyFill="1" applyBorder="1" applyAlignment="1">
      <alignment horizontal="center" vertical="center" wrapText="1"/>
    </xf>
    <xf numFmtId="4" fontId="2" fillId="11" borderId="1" xfId="0" applyNumberFormat="1" applyFont="1" applyFill="1" applyBorder="1" applyAlignment="1">
      <alignment horizontal="center" vertical="center" wrapText="1"/>
    </xf>
    <xf numFmtId="0" fontId="23" fillId="0" borderId="0" xfId="0" applyFont="1" applyAlignment="1">
      <alignment horizontal="center" vertical="center"/>
    </xf>
    <xf numFmtId="0" fontId="23" fillId="0" borderId="0" xfId="0" applyFont="1" applyAlignment="1">
      <alignment horizontal="center" vertical="center" wrapText="1"/>
    </xf>
    <xf numFmtId="0" fontId="23" fillId="7" borderId="3" xfId="0" applyFont="1" applyFill="1" applyBorder="1" applyAlignment="1">
      <alignment horizontal="center" vertical="center"/>
    </xf>
    <xf numFmtId="0" fontId="9" fillId="0" borderId="0" xfId="0" applyFont="1" applyAlignment="1">
      <alignment vertical="center"/>
    </xf>
    <xf numFmtId="0" fontId="1" fillId="10" borderId="1" xfId="0" applyFont="1" applyFill="1" applyBorder="1" applyAlignment="1">
      <alignment vertical="center" wrapText="1"/>
    </xf>
    <xf numFmtId="0" fontId="1" fillId="10" borderId="1" xfId="0" applyFont="1" applyFill="1" applyBorder="1" applyAlignment="1">
      <alignment horizontal="center" vertical="center" wrapText="1"/>
    </xf>
    <xf numFmtId="170" fontId="1" fillId="10" borderId="1" xfId="0" applyNumberFormat="1" applyFont="1" applyFill="1" applyBorder="1" applyAlignment="1">
      <alignment vertical="center" wrapText="1"/>
    </xf>
    <xf numFmtId="170" fontId="1" fillId="7" borderId="1" xfId="0" applyNumberFormat="1" applyFont="1" applyFill="1" applyBorder="1" applyAlignment="1">
      <alignment horizontal="center" vertical="center"/>
    </xf>
    <xf numFmtId="167" fontId="1" fillId="7" borderId="1" xfId="0" applyNumberFormat="1" applyFont="1" applyFill="1" applyBorder="1" applyAlignment="1">
      <alignment vertical="center"/>
    </xf>
    <xf numFmtId="170" fontId="0" fillId="7" borderId="1" xfId="0" applyNumberFormat="1" applyFont="1" applyFill="1" applyBorder="1" applyAlignment="1">
      <alignment vertical="center"/>
    </xf>
    <xf numFmtId="1" fontId="1" fillId="23"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168" fontId="0" fillId="0" borderId="1" xfId="0" applyNumberFormat="1" applyFont="1" applyBorder="1" applyAlignment="1">
      <alignment horizontal="center" vertical="center"/>
    </xf>
    <xf numFmtId="170" fontId="1" fillId="2" borderId="1" xfId="0"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0" fontId="2" fillId="23" borderId="1" xfId="0" applyFont="1" applyFill="1" applyBorder="1" applyAlignment="1">
      <alignment vertical="center"/>
    </xf>
    <xf numFmtId="0" fontId="3" fillId="23" borderId="1" xfId="0" applyFont="1" applyFill="1" applyBorder="1" applyAlignment="1">
      <alignment vertical="center"/>
    </xf>
    <xf numFmtId="1" fontId="3" fillId="23" borderId="1" xfId="0" applyNumberFormat="1" applyFont="1" applyFill="1" applyBorder="1" applyAlignment="1">
      <alignment horizontal="center" vertical="center"/>
    </xf>
    <xf numFmtId="170" fontId="3" fillId="23" borderId="1" xfId="0" applyNumberFormat="1" applyFont="1" applyFill="1" applyBorder="1" applyAlignment="1">
      <alignment horizontal="center" vertical="center"/>
    </xf>
    <xf numFmtId="4" fontId="3" fillId="23" borderId="1" xfId="0" applyNumberFormat="1" applyFont="1" applyFill="1" applyBorder="1" applyAlignment="1">
      <alignment horizontal="center" vertical="center"/>
    </xf>
    <xf numFmtId="168" fontId="3" fillId="23" borderId="1" xfId="0" applyNumberFormat="1" applyFont="1" applyFill="1" applyBorder="1" applyAlignment="1">
      <alignment horizontal="center" vertical="center"/>
    </xf>
    <xf numFmtId="1" fontId="3" fillId="7" borderId="1" xfId="0" applyNumberFormat="1" applyFont="1" applyFill="1" applyBorder="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vertical="center"/>
    </xf>
    <xf numFmtId="170" fontId="0" fillId="0" borderId="0" xfId="0" applyNumberFormat="1" applyFont="1" applyAlignment="1">
      <alignment vertical="center"/>
    </xf>
    <xf numFmtId="166" fontId="1" fillId="7" borderId="3" xfId="0" applyNumberFormat="1" applyFont="1" applyFill="1" applyBorder="1" applyAlignment="1">
      <alignment horizontal="center" vertical="center"/>
    </xf>
    <xf numFmtId="0" fontId="0" fillId="2" borderId="1" xfId="0" applyFont="1" applyFill="1" applyBorder="1" applyAlignment="1">
      <alignment vertical="center"/>
    </xf>
    <xf numFmtId="3" fontId="1" fillId="2" borderId="1" xfId="0" applyNumberFormat="1" applyFont="1" applyFill="1" applyBorder="1" applyAlignment="1">
      <alignment vertical="center" wrapText="1"/>
    </xf>
    <xf numFmtId="0" fontId="1" fillId="2" borderId="1" xfId="0" applyFont="1" applyFill="1" applyBorder="1" applyAlignment="1">
      <alignment vertical="center" wrapText="1"/>
    </xf>
    <xf numFmtId="4" fontId="2" fillId="23" borderId="1" xfId="0" applyNumberFormat="1" applyFont="1" applyFill="1" applyBorder="1" applyAlignment="1">
      <alignment horizontal="center" vertical="center"/>
    </xf>
    <xf numFmtId="1" fontId="3" fillId="7" borderId="3" xfId="0" applyNumberFormat="1" applyFont="1" applyFill="1" applyBorder="1" applyAlignment="1">
      <alignment horizontal="center" vertical="center"/>
    </xf>
    <xf numFmtId="166" fontId="2" fillId="7" borderId="3" xfId="0" applyNumberFormat="1" applyFont="1" applyFill="1" applyBorder="1" applyAlignment="1">
      <alignment horizontal="center" vertical="center"/>
    </xf>
    <xf numFmtId="1" fontId="0" fillId="0" borderId="0" xfId="0" applyNumberFormat="1" applyFont="1" applyAlignment="1">
      <alignment horizontal="center" vertical="center"/>
    </xf>
    <xf numFmtId="0" fontId="0" fillId="0" borderId="1" xfId="0" applyFont="1" applyBorder="1" applyAlignment="1">
      <alignment vertical="center" wrapText="1"/>
    </xf>
    <xf numFmtId="0" fontId="2" fillId="23" borderId="1" xfId="0" applyFont="1" applyFill="1" applyBorder="1" applyAlignment="1">
      <alignment horizontal="center" vertical="center"/>
    </xf>
    <xf numFmtId="0" fontId="2" fillId="7" borderId="1" xfId="0" applyFont="1" applyFill="1" applyBorder="1" applyAlignment="1">
      <alignment vertical="center" wrapText="1"/>
    </xf>
    <xf numFmtId="168" fontId="2" fillId="23" borderId="1" xfId="0" applyNumberFormat="1" applyFont="1" applyFill="1" applyBorder="1" applyAlignment="1">
      <alignment horizontal="center" vertical="center"/>
    </xf>
    <xf numFmtId="0" fontId="2" fillId="0" borderId="0" xfId="0" applyFont="1" applyAlignment="1">
      <alignment vertical="center"/>
    </xf>
    <xf numFmtId="0" fontId="2" fillId="24" borderId="1" xfId="0" applyFont="1" applyFill="1" applyBorder="1" applyAlignment="1">
      <alignment vertical="center" wrapText="1"/>
    </xf>
    <xf numFmtId="0" fontId="2" fillId="24" borderId="6" xfId="0" applyFont="1" applyFill="1" applyBorder="1" applyAlignment="1">
      <alignment horizontal="center" vertical="center" wrapText="1"/>
    </xf>
    <xf numFmtId="42" fontId="1" fillId="0" borderId="0" xfId="0" applyNumberFormat="1" applyFont="1" applyAlignment="1">
      <alignment vertical="center"/>
    </xf>
    <xf numFmtId="0" fontId="1" fillId="0" borderId="18" xfId="0" applyFont="1" applyBorder="1" applyAlignment="1">
      <alignment vertical="center"/>
    </xf>
    <xf numFmtId="0" fontId="2" fillId="0" borderId="18" xfId="0" applyFont="1" applyBorder="1" applyAlignment="1">
      <alignment vertical="center"/>
    </xf>
    <xf numFmtId="1" fontId="1" fillId="7" borderId="1" xfId="0" applyNumberFormat="1" applyFont="1" applyFill="1" applyBorder="1" applyAlignment="1">
      <alignment horizontal="center" vertical="center"/>
    </xf>
    <xf numFmtId="170" fontId="2" fillId="7" borderId="3" xfId="0" applyNumberFormat="1" applyFont="1" applyFill="1" applyBorder="1" applyAlignment="1">
      <alignment horizontal="center" vertical="center"/>
    </xf>
    <xf numFmtId="0" fontId="2" fillId="10" borderId="7" xfId="0" applyFont="1" applyFill="1" applyBorder="1" applyAlignment="1">
      <alignment vertical="center"/>
    </xf>
    <xf numFmtId="1" fontId="2" fillId="10" borderId="1" xfId="0" applyNumberFormat="1" applyFont="1" applyFill="1" applyBorder="1" applyAlignment="1">
      <alignment horizontal="center" vertical="center"/>
    </xf>
    <xf numFmtId="3" fontId="2" fillId="10" borderId="1" xfId="0" applyNumberFormat="1" applyFont="1" applyFill="1" applyBorder="1" applyAlignment="1">
      <alignment horizontal="center" vertical="center"/>
    </xf>
    <xf numFmtId="4" fontId="1" fillId="7" borderId="3" xfId="0" applyNumberFormat="1" applyFont="1" applyFill="1" applyBorder="1" applyAlignment="1">
      <alignment horizontal="center" vertical="center"/>
    </xf>
    <xf numFmtId="167" fontId="2" fillId="10" borderId="7" xfId="0" applyNumberFormat="1" applyFont="1" applyFill="1" applyBorder="1" applyAlignment="1">
      <alignment vertical="center"/>
    </xf>
    <xf numFmtId="167" fontId="2" fillId="10" borderId="1" xfId="0" applyNumberFormat="1" applyFont="1" applyFill="1" applyBorder="1" applyAlignment="1">
      <alignment horizontal="center" vertical="center"/>
    </xf>
    <xf numFmtId="1" fontId="2" fillId="7" borderId="3" xfId="0" applyNumberFormat="1" applyFont="1" applyFill="1" applyBorder="1" applyAlignment="1">
      <alignment horizontal="center" vertical="center"/>
    </xf>
    <xf numFmtId="170" fontId="1" fillId="7" borderId="3" xfId="0" applyNumberFormat="1" applyFont="1" applyFill="1" applyBorder="1" applyAlignment="1">
      <alignment horizontal="left" vertical="center"/>
    </xf>
    <xf numFmtId="0" fontId="2" fillId="8" borderId="3" xfId="0" applyFont="1" applyFill="1" applyBorder="1" applyAlignment="1">
      <alignment vertical="center"/>
    </xf>
    <xf numFmtId="0" fontId="3" fillId="8" borderId="3" xfId="0" applyFont="1" applyFill="1" applyBorder="1" applyAlignment="1">
      <alignment horizontal="center" vertical="center"/>
    </xf>
    <xf numFmtId="0" fontId="3" fillId="8" borderId="3" xfId="0" applyFont="1" applyFill="1" applyBorder="1" applyAlignment="1">
      <alignment vertical="center"/>
    </xf>
    <xf numFmtId="0" fontId="9" fillId="7" borderId="3" xfId="0" applyFont="1" applyFill="1" applyBorder="1" applyAlignment="1">
      <alignment vertical="center" wrapText="1"/>
    </xf>
    <xf numFmtId="0" fontId="9" fillId="25" borderId="1" xfId="0" applyFont="1" applyFill="1" applyBorder="1" applyAlignment="1">
      <alignment vertical="center" wrapText="1"/>
    </xf>
    <xf numFmtId="0" fontId="9" fillId="25" borderId="1" xfId="0" applyFont="1" applyFill="1" applyBorder="1" applyAlignment="1">
      <alignment vertical="center"/>
    </xf>
    <xf numFmtId="0" fontId="1" fillId="25" borderId="1" xfId="0" applyFont="1" applyFill="1" applyBorder="1" applyAlignment="1">
      <alignment vertical="center"/>
    </xf>
    <xf numFmtId="4" fontId="1" fillId="25" borderId="1" xfId="0" applyNumberFormat="1" applyFont="1" applyFill="1" applyBorder="1" applyAlignment="1">
      <alignment horizontal="center" vertical="center"/>
    </xf>
    <xf numFmtId="3" fontId="1" fillId="25" borderId="1" xfId="0" applyNumberFormat="1" applyFont="1" applyFill="1" applyBorder="1" applyAlignment="1">
      <alignment vertical="center"/>
    </xf>
    <xf numFmtId="0" fontId="1" fillId="25" borderId="1" xfId="0" applyFont="1" applyFill="1" applyBorder="1" applyAlignment="1">
      <alignment horizontal="left" vertical="center"/>
    </xf>
    <xf numFmtId="172" fontId="1" fillId="11" borderId="1" xfId="0" applyNumberFormat="1" applyFont="1" applyFill="1" applyBorder="1" applyAlignment="1">
      <alignment horizontal="center" vertical="center" wrapText="1"/>
    </xf>
    <xf numFmtId="4" fontId="1" fillId="11" borderId="1" xfId="0" applyNumberFormat="1" applyFont="1" applyFill="1" applyBorder="1" applyAlignment="1">
      <alignment horizontal="center" vertical="center" wrapText="1"/>
    </xf>
    <xf numFmtId="3" fontId="1" fillId="11" borderId="1" xfId="0" applyNumberFormat="1" applyFont="1" applyFill="1" applyBorder="1" applyAlignment="1">
      <alignment horizontal="center" vertical="center" wrapText="1"/>
    </xf>
    <xf numFmtId="4" fontId="1" fillId="8" borderId="3" xfId="0" applyNumberFormat="1" applyFont="1" applyFill="1" applyBorder="1" applyAlignment="1">
      <alignment horizontal="center" vertical="center" wrapText="1"/>
    </xf>
    <xf numFmtId="0" fontId="1" fillId="8" borderId="3" xfId="0" applyFont="1" applyFill="1" applyBorder="1" applyAlignment="1">
      <alignment vertical="center" wrapText="1"/>
    </xf>
    <xf numFmtId="14" fontId="1" fillId="4" borderId="1" xfId="0" applyNumberFormat="1" applyFont="1" applyFill="1" applyBorder="1" applyAlignment="1">
      <alignment horizontal="right" vertical="center"/>
    </xf>
    <xf numFmtId="3" fontId="1" fillId="4" borderId="1" xfId="0" applyNumberFormat="1" applyFont="1" applyFill="1" applyBorder="1" applyAlignment="1">
      <alignment horizontal="center" vertical="center" wrapText="1"/>
    </xf>
    <xf numFmtId="3" fontId="1" fillId="8" borderId="1" xfId="0" applyNumberFormat="1" applyFont="1" applyFill="1" applyBorder="1" applyAlignment="1">
      <alignment horizontal="center" vertical="center" wrapText="1"/>
    </xf>
    <xf numFmtId="3" fontId="1" fillId="8" borderId="3" xfId="0" applyNumberFormat="1" applyFont="1" applyFill="1" applyBorder="1" applyAlignment="1">
      <alignment horizontal="center" vertical="center"/>
    </xf>
    <xf numFmtId="4" fontId="1" fillId="8" borderId="3" xfId="0" applyNumberFormat="1" applyFont="1" applyFill="1" applyBorder="1" applyAlignment="1">
      <alignment horizontal="center" vertical="center"/>
    </xf>
    <xf numFmtId="167" fontId="1" fillId="8" borderId="3" xfId="0" applyNumberFormat="1" applyFont="1" applyFill="1" applyBorder="1" applyAlignment="1">
      <alignment horizontal="center" vertical="center"/>
    </xf>
    <xf numFmtId="0" fontId="2" fillId="15" borderId="7" xfId="0" applyFont="1" applyFill="1" applyBorder="1" applyAlignment="1">
      <alignment vertical="center"/>
    </xf>
    <xf numFmtId="4" fontId="2" fillId="15" borderId="33" xfId="0" applyNumberFormat="1" applyFont="1" applyFill="1" applyBorder="1" applyAlignment="1">
      <alignment vertical="center"/>
    </xf>
    <xf numFmtId="4" fontId="2" fillId="15" borderId="4" xfId="0" applyNumberFormat="1" applyFont="1" applyFill="1" applyBorder="1" applyAlignment="1">
      <alignment horizontal="center" vertical="center"/>
    </xf>
    <xf numFmtId="167" fontId="3" fillId="8" borderId="3" xfId="0" applyNumberFormat="1" applyFont="1" applyFill="1" applyBorder="1" applyAlignment="1">
      <alignment vertical="center"/>
    </xf>
    <xf numFmtId="3" fontId="1" fillId="0" borderId="0" xfId="0" applyNumberFormat="1" applyFont="1" applyAlignment="1">
      <alignment horizontal="center" vertical="center"/>
    </xf>
    <xf numFmtId="3" fontId="1" fillId="7" borderId="3" xfId="0" applyNumberFormat="1" applyFont="1" applyFill="1" applyBorder="1" applyAlignment="1">
      <alignment vertical="center"/>
    </xf>
    <xf numFmtId="0" fontId="1" fillId="7" borderId="3" xfId="0" applyFont="1" applyFill="1" applyBorder="1" applyAlignment="1">
      <alignment horizontal="left" vertical="center"/>
    </xf>
    <xf numFmtId="9" fontId="1" fillId="25" borderId="1" xfId="0" applyNumberFormat="1" applyFont="1" applyFill="1" applyBorder="1" applyAlignment="1">
      <alignment vertical="center"/>
    </xf>
    <xf numFmtId="167" fontId="3" fillId="8" borderId="3" xfId="0" applyNumberFormat="1" applyFont="1" applyFill="1" applyBorder="1" applyAlignment="1">
      <alignment horizontal="center" vertical="center"/>
    </xf>
    <xf numFmtId="44" fontId="1" fillId="0" borderId="0" xfId="0" applyNumberFormat="1" applyFont="1" applyAlignment="1">
      <alignment vertical="center"/>
    </xf>
    <xf numFmtId="42" fontId="24" fillId="0" borderId="0" xfId="0" applyNumberFormat="1" applyFont="1" applyAlignment="1">
      <alignment vertical="center"/>
    </xf>
    <xf numFmtId="0" fontId="2" fillId="7" borderId="3" xfId="0" applyFont="1" applyFill="1" applyBorder="1" applyAlignment="1">
      <alignment horizontal="left" vertical="center"/>
    </xf>
    <xf numFmtId="0" fontId="2" fillId="26" borderId="34" xfId="0" applyFont="1" applyFill="1" applyBorder="1" applyAlignment="1">
      <alignment vertical="center"/>
    </xf>
    <xf numFmtId="0" fontId="2" fillId="26" borderId="35" xfId="0" applyFont="1" applyFill="1" applyBorder="1" applyAlignment="1">
      <alignment vertical="center"/>
    </xf>
    <xf numFmtId="0" fontId="2" fillId="26" borderId="35" xfId="0" applyFont="1" applyFill="1" applyBorder="1" applyAlignment="1">
      <alignment horizontal="center" vertical="center"/>
    </xf>
    <xf numFmtId="0" fontId="2" fillId="26" borderId="37" xfId="0" applyFont="1" applyFill="1" applyBorder="1" applyAlignment="1">
      <alignment horizontal="center" vertical="center"/>
    </xf>
    <xf numFmtId="44" fontId="2" fillId="0" borderId="0" xfId="0" applyNumberFormat="1" applyFont="1" applyAlignment="1">
      <alignment vertical="center"/>
    </xf>
    <xf numFmtId="0" fontId="1" fillId="0" borderId="38" xfId="0" applyFont="1" applyBorder="1" applyAlignment="1">
      <alignment vertical="center"/>
    </xf>
    <xf numFmtId="9" fontId="1" fillId="2" borderId="4" xfId="0" applyNumberFormat="1" applyFont="1" applyFill="1" applyBorder="1" applyAlignment="1">
      <alignment horizontal="center" vertical="center"/>
    </xf>
    <xf numFmtId="39" fontId="1" fillId="0" borderId="1" xfId="0" applyNumberFormat="1" applyFont="1" applyBorder="1" applyAlignment="1">
      <alignment vertical="center"/>
    </xf>
    <xf numFmtId="39" fontId="1" fillId="0" borderId="39" xfId="0" applyNumberFormat="1" applyFont="1" applyBorder="1" applyAlignment="1">
      <alignment vertical="center"/>
    </xf>
    <xf numFmtId="173" fontId="1" fillId="0" borderId="0" xfId="0" applyNumberFormat="1" applyFont="1" applyAlignment="1">
      <alignment horizontal="right" vertical="center"/>
    </xf>
    <xf numFmtId="43" fontId="1" fillId="0" borderId="0" xfId="0" applyNumberFormat="1" applyFont="1" applyAlignment="1">
      <alignment vertical="center"/>
    </xf>
    <xf numFmtId="174" fontId="1" fillId="7" borderId="3" xfId="0" applyNumberFormat="1" applyFont="1" applyFill="1" applyBorder="1" applyAlignment="1">
      <alignment horizontal="center" vertical="center"/>
    </xf>
    <xf numFmtId="0" fontId="1" fillId="0" borderId="0" xfId="0" applyFont="1" applyAlignment="1">
      <alignment horizontal="right" vertical="center"/>
    </xf>
    <xf numFmtId="9" fontId="2" fillId="11" borderId="30" xfId="0" applyNumberFormat="1" applyFont="1" applyFill="1" applyBorder="1" applyAlignment="1">
      <alignment vertical="center"/>
    </xf>
    <xf numFmtId="39" fontId="2" fillId="11" borderId="30" xfId="0" applyNumberFormat="1" applyFont="1" applyFill="1" applyBorder="1" applyAlignment="1">
      <alignment vertical="center"/>
    </xf>
    <xf numFmtId="39" fontId="2" fillId="11" borderId="41" xfId="0" applyNumberFormat="1" applyFont="1" applyFill="1" applyBorder="1" applyAlignment="1">
      <alignment vertical="center"/>
    </xf>
    <xf numFmtId="173" fontId="1" fillId="0" borderId="0" xfId="0" applyNumberFormat="1" applyFont="1" applyAlignment="1">
      <alignment vertical="center"/>
    </xf>
    <xf numFmtId="0" fontId="1" fillId="0" borderId="51" xfId="0" applyFont="1" applyBorder="1" applyAlignment="1">
      <alignment vertical="center"/>
    </xf>
    <xf numFmtId="0" fontId="1" fillId="0" borderId="52" xfId="0" applyFont="1" applyBorder="1" applyAlignment="1">
      <alignment vertical="center"/>
    </xf>
    <xf numFmtId="0" fontId="1" fillId="7" borderId="53" xfId="0" applyFont="1" applyFill="1" applyBorder="1" applyAlignment="1">
      <alignment vertical="center"/>
    </xf>
    <xf numFmtId="0" fontId="1" fillId="7" borderId="53" xfId="0" applyFont="1" applyFill="1" applyBorder="1" applyAlignment="1">
      <alignment horizontal="left" vertical="center"/>
    </xf>
    <xf numFmtId="44" fontId="1" fillId="0" borderId="52" xfId="0" applyNumberFormat="1" applyFont="1" applyBorder="1" applyAlignment="1">
      <alignment vertical="center"/>
    </xf>
    <xf numFmtId="0" fontId="1" fillId="0" borderId="54" xfId="0" applyFont="1" applyBorder="1" applyAlignment="1">
      <alignment vertical="center"/>
    </xf>
    <xf numFmtId="0" fontId="2" fillId="15" borderId="55" xfId="0" applyFont="1" applyFill="1" applyBorder="1" applyAlignment="1">
      <alignment vertical="center"/>
    </xf>
    <xf numFmtId="3" fontId="2" fillId="14" borderId="1" xfId="0" applyNumberFormat="1" applyFont="1" applyFill="1" applyBorder="1" applyAlignment="1">
      <alignment horizontal="center" vertical="center"/>
    </xf>
    <xf numFmtId="3" fontId="1" fillId="0" borderId="56" xfId="0" applyNumberFormat="1" applyFont="1" applyBorder="1" applyAlignment="1">
      <alignment horizontal="center" vertical="center"/>
    </xf>
    <xf numFmtId="0" fontId="1" fillId="10" borderId="57" xfId="0" applyFont="1" applyFill="1" applyBorder="1" applyAlignment="1">
      <alignment vertical="center" wrapText="1"/>
    </xf>
    <xf numFmtId="9" fontId="1" fillId="2" borderId="1" xfId="0" applyNumberFormat="1" applyFont="1" applyFill="1" applyBorder="1" applyAlignment="1">
      <alignment vertical="center"/>
    </xf>
    <xf numFmtId="9" fontId="1" fillId="2" borderId="39" xfId="0" applyNumberFormat="1" applyFont="1" applyFill="1" applyBorder="1" applyAlignment="1">
      <alignment vertical="center"/>
    </xf>
    <xf numFmtId="9" fontId="2" fillId="7" borderId="3" xfId="0" applyNumberFormat="1" applyFont="1" applyFill="1" applyBorder="1" applyAlignment="1">
      <alignment horizontal="center" vertical="center"/>
    </xf>
    <xf numFmtId="0" fontId="1" fillId="0" borderId="60" xfId="0" applyFont="1" applyBorder="1" applyAlignment="1">
      <alignment vertical="center"/>
    </xf>
    <xf numFmtId="4" fontId="1" fillId="0" borderId="1" xfId="0" applyNumberFormat="1" applyFont="1" applyBorder="1" applyAlignment="1">
      <alignment vertical="center"/>
    </xf>
    <xf numFmtId="4" fontId="1" fillId="0" borderId="39" xfId="0" applyNumberFormat="1" applyFont="1" applyBorder="1" applyAlignment="1">
      <alignment vertical="center"/>
    </xf>
    <xf numFmtId="6" fontId="1" fillId="7" borderId="3" xfId="0" applyNumberFormat="1" applyFont="1" applyFill="1" applyBorder="1" applyAlignment="1">
      <alignment vertical="center"/>
    </xf>
    <xf numFmtId="0" fontId="1" fillId="11" borderId="6" xfId="0" applyFont="1" applyFill="1" applyBorder="1" applyAlignment="1">
      <alignment horizontal="center" vertical="center"/>
    </xf>
    <xf numFmtId="0" fontId="1" fillId="11" borderId="25" xfId="0" applyFont="1" applyFill="1" applyBorder="1" applyAlignment="1">
      <alignment horizontal="center" vertical="center"/>
    </xf>
    <xf numFmtId="0" fontId="1" fillId="11" borderId="26" xfId="0" applyFont="1" applyFill="1" applyBorder="1" applyAlignment="1">
      <alignment horizontal="center" vertical="center"/>
    </xf>
    <xf numFmtId="3" fontId="1" fillId="7" borderId="23" xfId="0" applyNumberFormat="1" applyFont="1" applyFill="1" applyBorder="1" applyAlignment="1">
      <alignment horizontal="center" vertical="center"/>
    </xf>
    <xf numFmtId="165" fontId="1" fillId="7" borderId="61" xfId="0" applyNumberFormat="1" applyFont="1" applyFill="1" applyBorder="1" applyAlignment="1">
      <alignment horizontal="center" vertical="center"/>
    </xf>
    <xf numFmtId="0" fontId="2" fillId="0" borderId="40" xfId="0" applyFont="1" applyBorder="1" applyAlignment="1">
      <alignment vertical="center"/>
    </xf>
    <xf numFmtId="42" fontId="2" fillId="0" borderId="30" xfId="0" applyNumberFormat="1" applyFont="1" applyBorder="1" applyAlignment="1">
      <alignment vertical="center"/>
    </xf>
    <xf numFmtId="4" fontId="2" fillId="0" borderId="30" xfId="0" applyNumberFormat="1" applyFont="1" applyBorder="1" applyAlignment="1">
      <alignment vertical="center"/>
    </xf>
    <xf numFmtId="4" fontId="2" fillId="0" borderId="41" xfId="0" applyNumberFormat="1" applyFont="1" applyBorder="1" applyAlignment="1">
      <alignment vertical="center"/>
    </xf>
    <xf numFmtId="42" fontId="2" fillId="7" borderId="3" xfId="0" applyNumberFormat="1" applyFont="1" applyFill="1" applyBorder="1" applyAlignment="1">
      <alignment vertical="center"/>
    </xf>
    <xf numFmtId="42" fontId="1" fillId="7" borderId="3" xfId="0" applyNumberFormat="1" applyFont="1" applyFill="1" applyBorder="1" applyAlignment="1">
      <alignment vertical="center"/>
    </xf>
    <xf numFmtId="0" fontId="2" fillId="15" borderId="63" xfId="0" applyFont="1" applyFill="1" applyBorder="1" applyAlignment="1">
      <alignment vertical="center"/>
    </xf>
    <xf numFmtId="3" fontId="2" fillId="14" borderId="10" xfId="0" applyNumberFormat="1" applyFont="1" applyFill="1" applyBorder="1" applyAlignment="1">
      <alignment horizontal="center" vertical="center"/>
    </xf>
    <xf numFmtId="3" fontId="1" fillId="0" borderId="52" xfId="0" applyNumberFormat="1" applyFont="1" applyBorder="1" applyAlignment="1">
      <alignment horizontal="center" vertical="center"/>
    </xf>
    <xf numFmtId="3" fontId="1" fillId="0" borderId="54" xfId="0" applyNumberFormat="1" applyFont="1" applyBorder="1" applyAlignment="1">
      <alignment horizontal="center" vertical="center"/>
    </xf>
    <xf numFmtId="6" fontId="2" fillId="7" borderId="3" xfId="0" applyNumberFormat="1" applyFont="1" applyFill="1" applyBorder="1" applyAlignment="1">
      <alignment vertical="center"/>
    </xf>
    <xf numFmtId="6" fontId="2" fillId="7" borderId="3" xfId="0" applyNumberFormat="1" applyFont="1" applyFill="1" applyBorder="1" applyAlignment="1">
      <alignment vertical="center" wrapText="1"/>
    </xf>
    <xf numFmtId="9" fontId="2" fillId="7" borderId="3" xfId="0" applyNumberFormat="1" applyFont="1" applyFill="1" applyBorder="1" applyAlignment="1">
      <alignment vertical="center"/>
    </xf>
    <xf numFmtId="3" fontId="1" fillId="7" borderId="5" xfId="0" applyNumberFormat="1" applyFont="1" applyFill="1" applyBorder="1" applyAlignment="1">
      <alignment horizontal="center" vertical="center"/>
    </xf>
    <xf numFmtId="165" fontId="1" fillId="7" borderId="64" xfId="0" applyNumberFormat="1" applyFont="1" applyFill="1" applyBorder="1" applyAlignment="1">
      <alignment horizontal="center" vertical="center"/>
    </xf>
    <xf numFmtId="165" fontId="1" fillId="7" borderId="65" xfId="0" applyNumberFormat="1" applyFont="1" applyFill="1" applyBorder="1" applyAlignment="1">
      <alignment horizontal="center" vertical="center"/>
    </xf>
    <xf numFmtId="0" fontId="2" fillId="16" borderId="63" xfId="0" applyFont="1" applyFill="1" applyBorder="1" applyAlignment="1">
      <alignment vertical="center"/>
    </xf>
    <xf numFmtId="0" fontId="0" fillId="0" borderId="52" xfId="0" applyFont="1" applyBorder="1" applyAlignment="1">
      <alignment vertical="center"/>
    </xf>
    <xf numFmtId="0" fontId="0" fillId="0" borderId="54" xfId="0" applyFont="1" applyBorder="1" applyAlignment="1">
      <alignment vertical="center"/>
    </xf>
    <xf numFmtId="0" fontId="2" fillId="0" borderId="66" xfId="0" applyFont="1" applyBorder="1" applyAlignment="1">
      <alignment vertical="center"/>
    </xf>
    <xf numFmtId="3" fontId="2" fillId="14" borderId="64" xfId="0" applyNumberFormat="1" applyFont="1" applyFill="1" applyBorder="1" applyAlignment="1">
      <alignment horizontal="center" vertical="center"/>
    </xf>
    <xf numFmtId="3" fontId="1" fillId="0" borderId="2" xfId="0" applyNumberFormat="1" applyFont="1" applyBorder="1" applyAlignment="1">
      <alignment horizontal="center" vertical="center"/>
    </xf>
    <xf numFmtId="3" fontId="1" fillId="0" borderId="67" xfId="0" applyNumberFormat="1" applyFont="1" applyBorder="1" applyAlignment="1">
      <alignment horizontal="center" vertical="center"/>
    </xf>
    <xf numFmtId="4" fontId="1" fillId="0" borderId="56" xfId="0" applyNumberFormat="1" applyFont="1" applyBorder="1" applyAlignment="1">
      <alignment vertical="center"/>
    </xf>
    <xf numFmtId="0" fontId="1" fillId="0" borderId="68" xfId="0" applyFont="1" applyBorder="1" applyAlignment="1">
      <alignment vertical="center"/>
    </xf>
    <xf numFmtId="4" fontId="1" fillId="0" borderId="69" xfId="0" applyNumberFormat="1" applyFont="1" applyBorder="1" applyAlignment="1">
      <alignment vertical="center"/>
    </xf>
    <xf numFmtId="4" fontId="1" fillId="0" borderId="70" xfId="0" applyNumberFormat="1" applyFont="1" applyBorder="1" applyAlignment="1">
      <alignment vertical="center"/>
    </xf>
    <xf numFmtId="0" fontId="25" fillId="0" borderId="0" xfId="0" applyFont="1" applyAlignment="1">
      <alignment vertical="center"/>
    </xf>
    <xf numFmtId="42" fontId="26" fillId="0" borderId="0" xfId="0" applyNumberFormat="1" applyFont="1" applyAlignment="1">
      <alignment vertical="center"/>
    </xf>
    <xf numFmtId="0" fontId="26" fillId="0" borderId="0" xfId="0" applyFont="1" applyAlignment="1">
      <alignment horizontal="left" vertical="top" wrapText="1"/>
    </xf>
    <xf numFmtId="0" fontId="26" fillId="0" borderId="0" xfId="0" applyFont="1" applyAlignment="1">
      <alignment vertical="center"/>
    </xf>
    <xf numFmtId="14" fontId="0" fillId="0" borderId="0" xfId="0" applyNumberFormat="1" applyFont="1" applyAlignment="1">
      <alignment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1" fillId="0" borderId="71" xfId="0" applyFont="1" applyBorder="1" applyAlignment="1">
      <alignment vertical="center"/>
    </xf>
    <xf numFmtId="167" fontId="1" fillId="13" borderId="1" xfId="0" applyNumberFormat="1" applyFont="1" applyFill="1" applyBorder="1" applyAlignment="1">
      <alignment horizontal="center" vertical="center" wrapText="1"/>
    </xf>
    <xf numFmtId="4" fontId="1" fillId="4" borderId="1" xfId="0" applyNumberFormat="1" applyFont="1" applyFill="1" applyBorder="1" applyAlignment="1">
      <alignment horizontal="center" vertical="center"/>
    </xf>
    <xf numFmtId="4" fontId="1" fillId="28" borderId="1" xfId="0" applyNumberFormat="1" applyFont="1" applyFill="1" applyBorder="1" applyAlignment="1">
      <alignment horizontal="center" vertical="center"/>
    </xf>
    <xf numFmtId="0" fontId="31" fillId="0" borderId="0" xfId="0" applyFont="1" applyAlignment="1"/>
    <xf numFmtId="0" fontId="0" fillId="0" borderId="0" xfId="0" applyFont="1" applyAlignment="1">
      <alignment horizontal="left" vertical="center"/>
    </xf>
    <xf numFmtId="0" fontId="0" fillId="4" borderId="3" xfId="0" applyFont="1" applyFill="1" applyBorder="1" applyAlignment="1">
      <alignment horizontal="center"/>
    </xf>
    <xf numFmtId="0" fontId="2" fillId="13" borderId="34" xfId="0" applyFont="1" applyFill="1" applyBorder="1" applyAlignment="1">
      <alignment vertical="center"/>
    </xf>
    <xf numFmtId="4" fontId="2" fillId="4" borderId="35" xfId="0" applyNumberFormat="1" applyFont="1" applyFill="1" applyBorder="1" applyAlignment="1">
      <alignment horizontal="center" vertical="center"/>
    </xf>
    <xf numFmtId="4" fontId="2" fillId="4" borderId="37" xfId="0" applyNumberFormat="1" applyFont="1" applyFill="1" applyBorder="1" applyAlignment="1">
      <alignment horizontal="center" vertical="center"/>
    </xf>
    <xf numFmtId="4" fontId="1" fillId="0" borderId="39" xfId="0" applyNumberFormat="1" applyFont="1" applyBorder="1" applyAlignment="1">
      <alignment horizontal="center" vertical="center"/>
    </xf>
    <xf numFmtId="165" fontId="1" fillId="0" borderId="38" xfId="0" applyNumberFormat="1" applyFont="1" applyBorder="1" applyAlignment="1">
      <alignment vertical="center"/>
    </xf>
    <xf numFmtId="0" fontId="2" fillId="13" borderId="38" xfId="0" applyFont="1" applyFill="1" applyBorder="1" applyAlignment="1">
      <alignment vertical="center"/>
    </xf>
    <xf numFmtId="4" fontId="2" fillId="4" borderId="39" xfId="0" applyNumberFormat="1" applyFont="1" applyFill="1" applyBorder="1" applyAlignment="1">
      <alignment horizontal="center" vertical="center"/>
    </xf>
    <xf numFmtId="0" fontId="2" fillId="10" borderId="40" xfId="0" applyFont="1" applyFill="1" applyBorder="1" applyAlignment="1">
      <alignment vertical="center"/>
    </xf>
    <xf numFmtId="4" fontId="2" fillId="10" borderId="30" xfId="0" applyNumberFormat="1" applyFont="1" applyFill="1" applyBorder="1" applyAlignment="1">
      <alignment horizontal="center" vertical="center"/>
    </xf>
    <xf numFmtId="0" fontId="1" fillId="8" borderId="34" xfId="0" applyFont="1" applyFill="1" applyBorder="1" applyAlignment="1">
      <alignment vertical="center"/>
    </xf>
    <xf numFmtId="4" fontId="1" fillId="8" borderId="35" xfId="0" applyNumberFormat="1" applyFont="1" applyFill="1" applyBorder="1" applyAlignment="1">
      <alignment horizontal="center" vertical="center"/>
    </xf>
    <xf numFmtId="4" fontId="1" fillId="8" borderId="37" xfId="0" applyNumberFormat="1" applyFont="1" applyFill="1" applyBorder="1" applyAlignment="1">
      <alignment horizontal="center" vertical="center"/>
    </xf>
    <xf numFmtId="0" fontId="1" fillId="8" borderId="38" xfId="0" applyFont="1" applyFill="1" applyBorder="1" applyAlignment="1">
      <alignment vertical="center"/>
    </xf>
    <xf numFmtId="4" fontId="1" fillId="8" borderId="1" xfId="0" applyNumberFormat="1" applyFont="1" applyFill="1" applyBorder="1" applyAlignment="1">
      <alignment horizontal="center" vertical="center"/>
    </xf>
    <xf numFmtId="4" fontId="1" fillId="8" borderId="39" xfId="0" applyNumberFormat="1" applyFont="1" applyFill="1" applyBorder="1" applyAlignment="1">
      <alignment horizontal="center" vertical="center"/>
    </xf>
    <xf numFmtId="0" fontId="2" fillId="29" borderId="40" xfId="0" applyFont="1" applyFill="1" applyBorder="1" applyAlignment="1">
      <alignment vertical="center"/>
    </xf>
    <xf numFmtId="4" fontId="2" fillId="29" borderId="30" xfId="0" applyNumberFormat="1" applyFont="1" applyFill="1" applyBorder="1" applyAlignment="1">
      <alignment horizontal="center" vertical="center"/>
    </xf>
    <xf numFmtId="4" fontId="2" fillId="29" borderId="41" xfId="0" applyNumberFormat="1" applyFont="1" applyFill="1" applyBorder="1" applyAlignment="1">
      <alignment horizontal="center" vertical="center"/>
    </xf>
    <xf numFmtId="173" fontId="1" fillId="7" borderId="3" xfId="0" applyNumberFormat="1" applyFont="1" applyFill="1" applyBorder="1" applyAlignment="1">
      <alignment horizontal="center" vertical="center"/>
    </xf>
    <xf numFmtId="0" fontId="32" fillId="7" borderId="3" xfId="0" applyFont="1" applyFill="1" applyBorder="1" applyAlignment="1">
      <alignment vertical="center" wrapText="1"/>
    </xf>
    <xf numFmtId="0" fontId="1" fillId="24" borderId="1" xfId="0" applyFont="1" applyFill="1" applyBorder="1" applyAlignment="1">
      <alignment vertical="center"/>
    </xf>
    <xf numFmtId="0" fontId="1" fillId="24" borderId="1" xfId="0" applyFont="1" applyFill="1" applyBorder="1" applyAlignment="1">
      <alignment horizontal="center" vertical="center"/>
    </xf>
    <xf numFmtId="0" fontId="1" fillId="24" borderId="7" xfId="0" applyFont="1" applyFill="1" applyBorder="1" applyAlignment="1">
      <alignment horizontal="center" vertical="center"/>
    </xf>
    <xf numFmtId="0" fontId="2" fillId="7" borderId="23" xfId="0" applyFont="1" applyFill="1" applyBorder="1" applyAlignment="1">
      <alignment vertical="center"/>
    </xf>
    <xf numFmtId="0" fontId="1" fillId="8" borderId="3" xfId="0" applyFont="1" applyFill="1" applyBorder="1" applyAlignment="1">
      <alignment vertical="top" wrapText="1"/>
    </xf>
    <xf numFmtId="4" fontId="1" fillId="0" borderId="18" xfId="0" applyNumberFormat="1" applyFont="1" applyBorder="1" applyAlignment="1">
      <alignment horizontal="center" vertical="center"/>
    </xf>
    <xf numFmtId="175" fontId="1" fillId="7" borderId="23" xfId="0" applyNumberFormat="1" applyFont="1" applyFill="1" applyBorder="1" applyAlignment="1">
      <alignment vertical="center"/>
    </xf>
    <xf numFmtId="0" fontId="1" fillId="11" borderId="1" xfId="0" applyFont="1" applyFill="1" applyBorder="1" applyAlignment="1">
      <alignment vertical="center"/>
    </xf>
    <xf numFmtId="0" fontId="0" fillId="0" borderId="32" xfId="0" applyFont="1" applyBorder="1" applyAlignment="1">
      <alignment vertical="center"/>
    </xf>
    <xf numFmtId="0" fontId="1" fillId="0" borderId="62" xfId="0" applyFont="1" applyBorder="1" applyAlignment="1">
      <alignment vertical="center"/>
    </xf>
    <xf numFmtId="42" fontId="2" fillId="13" borderId="1" xfId="0" applyNumberFormat="1" applyFont="1" applyFill="1" applyBorder="1" applyAlignment="1">
      <alignment vertical="center"/>
    </xf>
    <xf numFmtId="42" fontId="2" fillId="13" borderId="7" xfId="0" applyNumberFormat="1" applyFont="1" applyFill="1" applyBorder="1" applyAlignment="1">
      <alignment vertical="center"/>
    </xf>
    <xf numFmtId="3" fontId="2" fillId="13" borderId="4" xfId="0" applyNumberFormat="1" applyFont="1" applyFill="1" applyBorder="1" applyAlignment="1">
      <alignment horizontal="center" vertical="center"/>
    </xf>
    <xf numFmtId="42" fontId="1" fillId="8" borderId="3" xfId="0" applyNumberFormat="1" applyFont="1" applyFill="1" applyBorder="1" applyAlignment="1">
      <alignment vertical="center"/>
    </xf>
    <xf numFmtId="0" fontId="1" fillId="2" borderId="7" xfId="0" applyFont="1" applyFill="1" applyBorder="1" applyAlignment="1">
      <alignment vertical="center"/>
    </xf>
    <xf numFmtId="4" fontId="1" fillId="2" borderId="4" xfId="0" applyNumberFormat="1" applyFont="1" applyFill="1" applyBorder="1" applyAlignment="1">
      <alignment horizontal="center" vertical="center"/>
    </xf>
    <xf numFmtId="0" fontId="2" fillId="11" borderId="7" xfId="0" applyFont="1" applyFill="1" applyBorder="1" applyAlignment="1">
      <alignment vertical="center"/>
    </xf>
    <xf numFmtId="4" fontId="1" fillId="11" borderId="1" xfId="0" applyNumberFormat="1" applyFont="1" applyFill="1" applyBorder="1" applyAlignment="1">
      <alignment horizontal="center" vertical="center"/>
    </xf>
    <xf numFmtId="4" fontId="1" fillId="11" borderId="4" xfId="0" applyNumberFormat="1" applyFont="1" applyFill="1" applyBorder="1" applyAlignment="1">
      <alignment horizontal="center" vertical="center"/>
    </xf>
    <xf numFmtId="3" fontId="1" fillId="0" borderId="0" xfId="0" applyNumberFormat="1" applyFont="1" applyAlignment="1">
      <alignment vertical="center"/>
    </xf>
    <xf numFmtId="0" fontId="1" fillId="10" borderId="1" xfId="0" applyFont="1" applyFill="1" applyBorder="1" applyAlignment="1">
      <alignment vertical="center"/>
    </xf>
    <xf numFmtId="0" fontId="1" fillId="10" borderId="1" xfId="0" applyFont="1" applyFill="1" applyBorder="1" applyAlignment="1">
      <alignment horizontal="center" vertical="center"/>
    </xf>
    <xf numFmtId="165" fontId="1" fillId="10" borderId="1" xfId="0" applyNumberFormat="1" applyFont="1" applyFill="1" applyBorder="1" applyAlignment="1">
      <alignment horizontal="center" vertical="center"/>
    </xf>
    <xf numFmtId="0" fontId="1" fillId="7" borderId="3" xfId="0" applyFont="1" applyFill="1" applyBorder="1" applyAlignment="1">
      <alignment horizontal="left" vertical="top"/>
    </xf>
    <xf numFmtId="0" fontId="1" fillId="0" borderId="1" xfId="0" applyFont="1" applyBorder="1" applyAlignment="1">
      <alignment vertical="center" wrapText="1"/>
    </xf>
    <xf numFmtId="10" fontId="1" fillId="2" borderId="1" xfId="0" applyNumberFormat="1" applyFont="1" applyFill="1" applyBorder="1" applyAlignment="1">
      <alignment horizontal="center" vertical="center"/>
    </xf>
    <xf numFmtId="3" fontId="1" fillId="0" borderId="56" xfId="0" applyNumberFormat="1" applyFont="1" applyBorder="1" applyAlignment="1">
      <alignment vertical="center"/>
    </xf>
    <xf numFmtId="0" fontId="1" fillId="0" borderId="67" xfId="0" applyFont="1" applyBorder="1" applyAlignment="1">
      <alignment vertical="center"/>
    </xf>
    <xf numFmtId="0" fontId="1" fillId="0" borderId="2" xfId="0" applyFont="1" applyBorder="1" applyAlignment="1">
      <alignment vertical="center"/>
    </xf>
    <xf numFmtId="3" fontId="2" fillId="13" borderId="1" xfId="0" applyNumberFormat="1" applyFont="1" applyFill="1" applyBorder="1" applyAlignment="1">
      <alignment horizontal="left" vertical="center"/>
    </xf>
    <xf numFmtId="3" fontId="2" fillId="13" borderId="39" xfId="0" applyNumberFormat="1" applyFont="1" applyFill="1" applyBorder="1" applyAlignment="1">
      <alignment horizontal="center" vertical="center"/>
    </xf>
    <xf numFmtId="3" fontId="2" fillId="14" borderId="4" xfId="0" applyNumberFormat="1" applyFont="1" applyFill="1" applyBorder="1" applyAlignment="1">
      <alignment horizontal="center" vertical="center"/>
    </xf>
    <xf numFmtId="3" fontId="2" fillId="13" borderId="72" xfId="0" applyNumberFormat="1" applyFont="1" applyFill="1" applyBorder="1" applyAlignment="1">
      <alignment horizontal="center" vertical="center"/>
    </xf>
    <xf numFmtId="3" fontId="2" fillId="13" borderId="65" xfId="0" applyNumberFormat="1" applyFont="1" applyFill="1" applyBorder="1" applyAlignment="1">
      <alignment horizontal="center" vertical="center"/>
    </xf>
    <xf numFmtId="0" fontId="2" fillId="27" borderId="1" xfId="0" applyFont="1" applyFill="1" applyBorder="1" applyAlignment="1">
      <alignment vertical="center"/>
    </xf>
    <xf numFmtId="44" fontId="1" fillId="27" borderId="39" xfId="0" applyNumberFormat="1" applyFont="1" applyFill="1" applyBorder="1" applyAlignment="1">
      <alignment vertical="center"/>
    </xf>
    <xf numFmtId="42" fontId="1" fillId="27" borderId="4" xfId="0" applyNumberFormat="1" applyFont="1" applyFill="1" applyBorder="1" applyAlignment="1">
      <alignment vertical="center"/>
    </xf>
    <xf numFmtId="42" fontId="1" fillId="27" borderId="1" xfId="0" applyNumberFormat="1" applyFont="1" applyFill="1" applyBorder="1" applyAlignment="1">
      <alignment vertical="center"/>
    </xf>
    <xf numFmtId="42" fontId="1" fillId="0" borderId="1" xfId="0" applyNumberFormat="1" applyFont="1" applyBorder="1" applyAlignment="1">
      <alignment vertical="center"/>
    </xf>
    <xf numFmtId="42" fontId="1" fillId="0" borderId="39" xfId="0" applyNumberFormat="1" applyFont="1" applyBorder="1" applyAlignment="1">
      <alignment vertical="center"/>
    </xf>
    <xf numFmtId="42" fontId="1" fillId="0" borderId="20" xfId="0" applyNumberFormat="1" applyFont="1" applyBorder="1" applyAlignment="1">
      <alignment vertical="center"/>
    </xf>
    <xf numFmtId="44" fontId="1" fillId="7" borderId="39" xfId="0" applyNumberFormat="1" applyFont="1" applyFill="1" applyBorder="1" applyAlignment="1">
      <alignment vertical="center"/>
    </xf>
    <xf numFmtId="4" fontId="1" fillId="0" borderId="20" xfId="0" applyNumberFormat="1" applyFont="1" applyBorder="1" applyAlignment="1">
      <alignment vertical="center"/>
    </xf>
    <xf numFmtId="44" fontId="2" fillId="11" borderId="39" xfId="0" applyNumberFormat="1" applyFont="1" applyFill="1" applyBorder="1" applyAlignment="1">
      <alignment vertical="center"/>
    </xf>
    <xf numFmtId="4" fontId="2" fillId="11" borderId="4" xfId="0" applyNumberFormat="1" applyFont="1" applyFill="1" applyBorder="1" applyAlignment="1">
      <alignment vertical="center"/>
    </xf>
    <xf numFmtId="4" fontId="2" fillId="11" borderId="39" xfId="0" applyNumberFormat="1" applyFont="1" applyFill="1" applyBorder="1" applyAlignment="1">
      <alignment vertical="center"/>
    </xf>
    <xf numFmtId="44" fontId="1" fillId="7" borderId="3" xfId="0" applyNumberFormat="1" applyFont="1" applyFill="1" applyBorder="1" applyAlignment="1">
      <alignment vertical="center"/>
    </xf>
    <xf numFmtId="0" fontId="1" fillId="0" borderId="73" xfId="0" applyFont="1" applyBorder="1" applyAlignment="1">
      <alignment vertical="center"/>
    </xf>
    <xf numFmtId="0" fontId="3" fillId="23" borderId="3" xfId="0" applyFont="1" applyFill="1" applyBorder="1" applyAlignment="1">
      <alignment vertical="center"/>
    </xf>
    <xf numFmtId="0" fontId="2" fillId="23" borderId="3" xfId="0" applyFont="1" applyFill="1" applyBorder="1" applyAlignment="1">
      <alignment vertical="center"/>
    </xf>
    <xf numFmtId="0" fontId="2" fillId="30" borderId="3" xfId="0" applyFont="1" applyFill="1" applyBorder="1" applyAlignment="1">
      <alignment vertical="center"/>
    </xf>
    <xf numFmtId="0" fontId="1" fillId="30" borderId="3" xfId="0" applyFont="1" applyFill="1" applyBorder="1" applyAlignment="1">
      <alignment vertical="center"/>
    </xf>
    <xf numFmtId="0" fontId="1" fillId="11" borderId="1" xfId="0" applyFont="1" applyFill="1" applyBorder="1" applyAlignment="1">
      <alignment horizontal="center" vertical="center"/>
    </xf>
    <xf numFmtId="167" fontId="1" fillId="7" borderId="1" xfId="0" applyNumberFormat="1" applyFont="1" applyFill="1" applyBorder="1" applyAlignment="1">
      <alignment horizontal="center" vertical="center"/>
    </xf>
    <xf numFmtId="167" fontId="1" fillId="0" borderId="1" xfId="0" applyNumberFormat="1" applyFont="1" applyBorder="1" applyAlignment="1">
      <alignment vertical="center"/>
    </xf>
    <xf numFmtId="8" fontId="0" fillId="0" borderId="0" xfId="0" applyNumberFormat="1" applyFont="1" applyAlignment="1">
      <alignment horizontal="center" vertical="center" wrapText="1"/>
    </xf>
    <xf numFmtId="8" fontId="0" fillId="0" borderId="0" xfId="0" applyNumberFormat="1" applyFont="1" applyAlignment="1">
      <alignment vertical="center"/>
    </xf>
    <xf numFmtId="0" fontId="0" fillId="0" borderId="56" xfId="0" applyFont="1" applyBorder="1" applyAlignment="1">
      <alignment vertical="center"/>
    </xf>
    <xf numFmtId="3" fontId="2" fillId="7" borderId="74" xfId="0" applyNumberFormat="1" applyFont="1" applyFill="1" applyBorder="1" applyAlignment="1">
      <alignment horizontal="center" vertical="center"/>
    </xf>
    <xf numFmtId="42" fontId="2" fillId="31" borderId="27" xfId="0" applyNumberFormat="1" applyFont="1" applyFill="1" applyBorder="1" applyAlignment="1">
      <alignment vertical="center"/>
    </xf>
    <xf numFmtId="42" fontId="2" fillId="31" borderId="39" xfId="0" applyNumberFormat="1" applyFont="1" applyFill="1" applyBorder="1" applyAlignment="1">
      <alignment vertical="center"/>
    </xf>
    <xf numFmtId="3" fontId="2" fillId="31" borderId="4" xfId="0" applyNumberFormat="1" applyFont="1" applyFill="1" applyBorder="1" applyAlignment="1">
      <alignment horizontal="center" vertical="center"/>
    </xf>
    <xf numFmtId="4" fontId="1" fillId="8" borderId="75" xfId="0" applyNumberFormat="1" applyFont="1" applyFill="1" applyBorder="1" applyAlignment="1">
      <alignment vertical="center"/>
    </xf>
    <xf numFmtId="4" fontId="1" fillId="8" borderId="4" xfId="0" applyNumberFormat="1" applyFont="1" applyFill="1" applyBorder="1" applyAlignment="1">
      <alignment vertical="center"/>
    </xf>
    <xf numFmtId="4" fontId="1" fillId="8" borderId="1" xfId="0" applyNumberFormat="1" applyFont="1" applyFill="1" applyBorder="1" applyAlignment="1">
      <alignment vertical="center"/>
    </xf>
    <xf numFmtId="4" fontId="1" fillId="8" borderId="39" xfId="0" applyNumberFormat="1" applyFont="1" applyFill="1" applyBorder="1" applyAlignment="1">
      <alignment vertical="center"/>
    </xf>
    <xf numFmtId="4" fontId="1" fillId="2" borderId="75" xfId="0" applyNumberFormat="1" applyFont="1" applyFill="1" applyBorder="1" applyAlignment="1">
      <alignment vertical="center"/>
    </xf>
    <xf numFmtId="4" fontId="1" fillId="2" borderId="4" xfId="0" applyNumberFormat="1" applyFont="1" applyFill="1" applyBorder="1" applyAlignment="1">
      <alignment vertical="center"/>
    </xf>
    <xf numFmtId="4" fontId="1" fillId="2" borderId="1" xfId="0" applyNumberFormat="1" applyFont="1" applyFill="1" applyBorder="1" applyAlignment="1">
      <alignment vertical="center"/>
    </xf>
    <xf numFmtId="4" fontId="1" fillId="2" borderId="39" xfId="0" applyNumberFormat="1" applyFont="1" applyFill="1" applyBorder="1" applyAlignment="1">
      <alignment vertical="center"/>
    </xf>
    <xf numFmtId="0" fontId="11" fillId="2" borderId="1" xfId="0" applyFont="1" applyFill="1" applyBorder="1" applyAlignment="1">
      <alignment vertical="center"/>
    </xf>
    <xf numFmtId="4" fontId="1" fillId="2" borderId="27" xfId="0" applyNumberFormat="1" applyFont="1" applyFill="1" applyBorder="1" applyAlignment="1">
      <alignment vertical="center"/>
    </xf>
    <xf numFmtId="4" fontId="1" fillId="2" borderId="8" xfId="0" applyNumberFormat="1" applyFont="1" applyFill="1" applyBorder="1" applyAlignment="1">
      <alignment vertical="center"/>
    </xf>
    <xf numFmtId="4" fontId="1" fillId="2" borderId="33" xfId="0" applyNumberFormat="1" applyFont="1" applyFill="1" applyBorder="1" applyAlignment="1">
      <alignment vertical="center"/>
    </xf>
    <xf numFmtId="4" fontId="2" fillId="11" borderId="75" xfId="0" applyNumberFormat="1" applyFont="1" applyFill="1" applyBorder="1" applyAlignment="1">
      <alignment vertical="center"/>
    </xf>
    <xf numFmtId="4" fontId="2" fillId="11" borderId="26" xfId="0" applyNumberFormat="1" applyFont="1" applyFill="1" applyBorder="1" applyAlignment="1">
      <alignment vertical="center"/>
    </xf>
    <xf numFmtId="0" fontId="1" fillId="0" borderId="0" xfId="0" applyFont="1" applyAlignment="1">
      <alignment vertical="top" wrapText="1"/>
    </xf>
    <xf numFmtId="9" fontId="1" fillId="2" borderId="3" xfId="0" applyNumberFormat="1" applyFont="1" applyFill="1" applyBorder="1" applyAlignment="1">
      <alignment vertical="center"/>
    </xf>
    <xf numFmtId="4" fontId="1" fillId="0" borderId="18" xfId="0" applyNumberFormat="1" applyFont="1" applyBorder="1" applyAlignment="1">
      <alignment vertical="center"/>
    </xf>
    <xf numFmtId="4" fontId="1" fillId="2" borderId="7" xfId="0" applyNumberFormat="1" applyFont="1" applyFill="1" applyBorder="1" applyAlignment="1">
      <alignment vertical="center"/>
    </xf>
    <xf numFmtId="4" fontId="2" fillId="11" borderId="7" xfId="0" applyNumberFormat="1" applyFont="1" applyFill="1" applyBorder="1" applyAlignment="1">
      <alignment vertical="center"/>
    </xf>
    <xf numFmtId="0" fontId="3" fillId="0" borderId="29" xfId="0" applyFont="1" applyBorder="1" applyAlignment="1">
      <alignment vertical="center"/>
    </xf>
    <xf numFmtId="0" fontId="2" fillId="0" borderId="56" xfId="0" applyFont="1" applyBorder="1" applyAlignment="1">
      <alignment vertical="center"/>
    </xf>
    <xf numFmtId="0" fontId="1" fillId="2" borderId="1" xfId="0" applyFont="1" applyFill="1" applyBorder="1" applyAlignment="1">
      <alignment wrapText="1"/>
    </xf>
    <xf numFmtId="4" fontId="1" fillId="2" borderId="39" xfId="0" applyNumberFormat="1" applyFont="1" applyFill="1" applyBorder="1" applyAlignment="1">
      <alignment horizontal="center" vertical="center"/>
    </xf>
    <xf numFmtId="4" fontId="1" fillId="11" borderId="39" xfId="0" applyNumberFormat="1" applyFont="1" applyFill="1" applyBorder="1" applyAlignment="1">
      <alignment horizontal="center" vertical="center"/>
    </xf>
    <xf numFmtId="4" fontId="1" fillId="11" borderId="38" xfId="0" applyNumberFormat="1" applyFont="1" applyFill="1" applyBorder="1" applyAlignment="1">
      <alignment horizontal="center" vertical="center"/>
    </xf>
    <xf numFmtId="2" fontId="1" fillId="0" borderId="0" xfId="0" applyNumberFormat="1" applyFont="1" applyAlignment="1">
      <alignment vertical="center"/>
    </xf>
    <xf numFmtId="1" fontId="1" fillId="0" borderId="0" xfId="0" applyNumberFormat="1" applyFont="1" applyAlignment="1">
      <alignment vertical="center"/>
    </xf>
    <xf numFmtId="175" fontId="1" fillId="7" borderId="3" xfId="0" applyNumberFormat="1" applyFont="1" applyFill="1" applyBorder="1" applyAlignment="1">
      <alignment vertical="center"/>
    </xf>
    <xf numFmtId="166" fontId="1" fillId="0" borderId="0" xfId="0" applyNumberFormat="1" applyFont="1" applyAlignment="1">
      <alignment vertical="center"/>
    </xf>
    <xf numFmtId="0" fontId="1" fillId="7" borderId="3" xfId="0" applyFont="1" applyFill="1" applyBorder="1" applyAlignment="1">
      <alignment vertical="top" wrapText="1"/>
    </xf>
    <xf numFmtId="165" fontId="1" fillId="7" borderId="3" xfId="0" applyNumberFormat="1" applyFont="1" applyFill="1" applyBorder="1" applyAlignment="1">
      <alignment vertical="top" wrapText="1"/>
    </xf>
    <xf numFmtId="165" fontId="2" fillId="8" borderId="3" xfId="0" applyNumberFormat="1" applyFont="1" applyFill="1" applyBorder="1" applyAlignment="1">
      <alignment horizontal="center" vertical="center"/>
    </xf>
    <xf numFmtId="175" fontId="1" fillId="8" borderId="3" xfId="0" applyNumberFormat="1" applyFont="1" applyFill="1" applyBorder="1" applyAlignment="1">
      <alignment vertical="center"/>
    </xf>
    <xf numFmtId="0" fontId="0" fillId="32" borderId="7" xfId="0" applyFont="1" applyFill="1" applyBorder="1" applyAlignment="1">
      <alignment vertical="center"/>
    </xf>
    <xf numFmtId="0" fontId="0" fillId="32" borderId="33" xfId="0" applyFont="1" applyFill="1" applyBorder="1" applyAlignment="1">
      <alignment vertical="center"/>
    </xf>
    <xf numFmtId="0" fontId="0" fillId="32" borderId="4" xfId="0" applyFont="1" applyFill="1" applyBorder="1" applyAlignment="1">
      <alignment vertical="center"/>
    </xf>
    <xf numFmtId="175" fontId="1" fillId="32" borderId="1" xfId="0" applyNumberFormat="1" applyFont="1" applyFill="1" applyBorder="1" applyAlignment="1">
      <alignment vertical="center"/>
    </xf>
    <xf numFmtId="175" fontId="1" fillId="32" borderId="27" xfId="0" applyNumberFormat="1" applyFont="1" applyFill="1" applyBorder="1" applyAlignment="1">
      <alignment vertical="center"/>
    </xf>
    <xf numFmtId="175" fontId="1" fillId="0" borderId="0" xfId="0" applyNumberFormat="1" applyFont="1" applyAlignment="1">
      <alignment vertical="center"/>
    </xf>
    <xf numFmtId="3" fontId="1" fillId="24" borderId="1" xfId="0" applyNumberFormat="1" applyFont="1" applyFill="1" applyBorder="1" applyAlignment="1">
      <alignment horizontal="left" vertical="center"/>
    </xf>
    <xf numFmtId="3" fontId="1" fillId="24" borderId="1" xfId="0" applyNumberFormat="1" applyFont="1" applyFill="1" applyBorder="1" applyAlignment="1">
      <alignment horizontal="center" vertical="center"/>
    </xf>
    <xf numFmtId="3" fontId="1" fillId="24" borderId="8" xfId="0" applyNumberFormat="1" applyFont="1" applyFill="1" applyBorder="1" applyAlignment="1">
      <alignment horizontal="center" vertical="center"/>
    </xf>
    <xf numFmtId="3" fontId="1" fillId="24" borderId="5" xfId="0" applyNumberFormat="1" applyFont="1" applyFill="1" applyBorder="1" applyAlignment="1">
      <alignment horizontal="center" vertical="center"/>
    </xf>
    <xf numFmtId="3" fontId="1" fillId="24" borderId="4" xfId="0" applyNumberFormat="1" applyFont="1" applyFill="1" applyBorder="1" applyAlignment="1">
      <alignment horizontal="center" vertical="center"/>
    </xf>
    <xf numFmtId="1" fontId="1" fillId="12" borderId="7" xfId="0" applyNumberFormat="1" applyFont="1" applyFill="1" applyBorder="1" applyAlignment="1">
      <alignment horizontal="center" vertical="center"/>
    </xf>
    <xf numFmtId="42" fontId="2" fillId="13" borderId="39" xfId="0" applyNumberFormat="1" applyFont="1" applyFill="1" applyBorder="1" applyAlignment="1">
      <alignment vertical="center"/>
    </xf>
    <xf numFmtId="3" fontId="2" fillId="33" borderId="1" xfId="0" applyNumberFormat="1" applyFont="1" applyFill="1" applyBorder="1" applyAlignment="1">
      <alignment horizontal="center" vertical="center"/>
    </xf>
    <xf numFmtId="3" fontId="2" fillId="33" borderId="39" xfId="0" applyNumberFormat="1" applyFont="1" applyFill="1" applyBorder="1" applyAlignment="1">
      <alignment horizontal="center" vertical="center"/>
    </xf>
    <xf numFmtId="3" fontId="2" fillId="33" borderId="33" xfId="0" applyNumberFormat="1" applyFont="1" applyFill="1" applyBorder="1" applyAlignment="1">
      <alignment horizontal="center" vertical="center"/>
    </xf>
    <xf numFmtId="3" fontId="2" fillId="33" borderId="7" xfId="0" applyNumberFormat="1" applyFont="1" applyFill="1" applyBorder="1" applyAlignment="1">
      <alignment horizontal="center" vertical="center"/>
    </xf>
    <xf numFmtId="0" fontId="1" fillId="0" borderId="39" xfId="0" applyFont="1" applyBorder="1" applyAlignment="1">
      <alignment vertical="center" wrapText="1"/>
    </xf>
    <xf numFmtId="0" fontId="2" fillId="11" borderId="1" xfId="0" applyFont="1" applyFill="1" applyBorder="1" applyAlignment="1">
      <alignment wrapText="1"/>
    </xf>
    <xf numFmtId="0" fontId="2" fillId="11" borderId="39" xfId="0" applyFont="1" applyFill="1" applyBorder="1" applyAlignment="1">
      <alignment wrapText="1"/>
    </xf>
    <xf numFmtId="0" fontId="1" fillId="0" borderId="0" xfId="0" applyFont="1" applyAlignment="1">
      <alignment wrapText="1"/>
    </xf>
    <xf numFmtId="42" fontId="1" fillId="0" borderId="19" xfId="0" applyNumberFormat="1" applyFont="1" applyBorder="1" applyAlignment="1">
      <alignment vertical="center"/>
    </xf>
    <xf numFmtId="42" fontId="1" fillId="0" borderId="56" xfId="0" applyNumberFormat="1" applyFont="1" applyBorder="1" applyAlignment="1">
      <alignment vertical="center"/>
    </xf>
    <xf numFmtId="0" fontId="2" fillId="33" borderId="1" xfId="0" applyFont="1" applyFill="1" applyBorder="1" applyAlignment="1">
      <alignment wrapText="1"/>
    </xf>
    <xf numFmtId="0" fontId="0" fillId="33" borderId="39" xfId="0" applyFont="1" applyFill="1" applyBorder="1" applyAlignment="1">
      <alignment vertical="center"/>
    </xf>
    <xf numFmtId="3" fontId="2" fillId="14" borderId="33" xfId="0" applyNumberFormat="1" applyFont="1" applyFill="1" applyBorder="1" applyAlignment="1">
      <alignment horizontal="center" vertical="center"/>
    </xf>
    <xf numFmtId="3" fontId="2" fillId="33" borderId="5" xfId="0" applyNumberFormat="1" applyFont="1" applyFill="1" applyBorder="1" applyAlignment="1">
      <alignment horizontal="center" vertical="center"/>
    </xf>
    <xf numFmtId="0" fontId="1" fillId="2" borderId="39" xfId="0" applyFont="1" applyFill="1" applyBorder="1" applyAlignment="1">
      <alignment vertical="center"/>
    </xf>
    <xf numFmtId="0" fontId="2" fillId="11" borderId="39" xfId="0" applyFont="1" applyFill="1" applyBorder="1" applyAlignment="1">
      <alignment vertical="center"/>
    </xf>
    <xf numFmtId="4" fontId="2" fillId="11" borderId="76" xfId="0" applyNumberFormat="1" applyFont="1" applyFill="1" applyBorder="1" applyAlignment="1">
      <alignment vertical="center"/>
    </xf>
    <xf numFmtId="4" fontId="2" fillId="11" borderId="77" xfId="0" applyNumberFormat="1" applyFont="1" applyFill="1" applyBorder="1" applyAlignment="1">
      <alignment vertical="center"/>
    </xf>
    <xf numFmtId="4" fontId="2" fillId="11" borderId="78" xfId="0" applyNumberFormat="1" applyFont="1" applyFill="1" applyBorder="1" applyAlignment="1">
      <alignment vertical="center"/>
    </xf>
    <xf numFmtId="4" fontId="2" fillId="11" borderId="79" xfId="0" applyNumberFormat="1" applyFont="1" applyFill="1" applyBorder="1" applyAlignment="1">
      <alignment vertical="center"/>
    </xf>
    <xf numFmtId="175" fontId="2" fillId="7" borderId="23" xfId="0" applyNumberFormat="1" applyFont="1" applyFill="1" applyBorder="1" applyAlignment="1">
      <alignment vertical="center"/>
    </xf>
    <xf numFmtId="0" fontId="2" fillId="0" borderId="0" xfId="0" applyFont="1" applyAlignment="1">
      <alignment horizontal="center" vertical="center"/>
    </xf>
    <xf numFmtId="175" fontId="2" fillId="7" borderId="3" xfId="0" applyNumberFormat="1" applyFont="1" applyFill="1" applyBorder="1" applyAlignment="1">
      <alignment vertical="center"/>
    </xf>
    <xf numFmtId="4" fontId="1" fillId="2" borderId="80" xfId="0" applyNumberFormat="1" applyFont="1" applyFill="1" applyBorder="1" applyAlignment="1">
      <alignment horizontal="center" vertical="center"/>
    </xf>
    <xf numFmtId="0" fontId="2" fillId="11" borderId="8" xfId="0" applyFont="1" applyFill="1" applyBorder="1" applyAlignment="1">
      <alignment vertical="center"/>
    </xf>
    <xf numFmtId="0" fontId="2" fillId="0" borderId="0" xfId="0" applyFont="1" applyAlignment="1">
      <alignment horizontal="left" vertical="center"/>
    </xf>
    <xf numFmtId="3" fontId="2" fillId="14" borderId="26" xfId="0" applyNumberFormat="1" applyFont="1" applyFill="1" applyBorder="1" applyAlignment="1">
      <alignment horizontal="center" vertical="center"/>
    </xf>
    <xf numFmtId="4" fontId="1" fillId="2" borderId="26" xfId="0" applyNumberFormat="1" applyFont="1" applyFill="1" applyBorder="1" applyAlignment="1">
      <alignment horizontal="center" vertical="center"/>
    </xf>
    <xf numFmtId="4" fontId="1" fillId="11" borderId="65" xfId="0" applyNumberFormat="1" applyFont="1" applyFill="1" applyBorder="1" applyAlignment="1">
      <alignment horizontal="center" vertical="center"/>
    </xf>
    <xf numFmtId="0" fontId="1" fillId="29" borderId="1" xfId="0" applyFont="1" applyFill="1" applyBorder="1" applyAlignment="1">
      <alignment vertical="center"/>
    </xf>
    <xf numFmtId="0" fontId="2" fillId="0" borderId="29" xfId="0" applyFont="1" applyBorder="1" applyAlignment="1">
      <alignment vertical="center"/>
    </xf>
    <xf numFmtId="0" fontId="2" fillId="13" borderId="27" xfId="0" applyFont="1" applyFill="1" applyBorder="1" applyAlignment="1">
      <alignment vertical="center"/>
    </xf>
    <xf numFmtId="167" fontId="1" fillId="8" borderId="1" xfId="0" applyNumberFormat="1" applyFont="1" applyFill="1" applyBorder="1" applyAlignment="1">
      <alignment horizontal="center" vertical="center"/>
    </xf>
    <xf numFmtId="167" fontId="1" fillId="8" borderId="4" xfId="0" applyNumberFormat="1" applyFont="1" applyFill="1" applyBorder="1" applyAlignment="1">
      <alignment horizontal="center" vertical="center"/>
    </xf>
    <xf numFmtId="0" fontId="2" fillId="18" borderId="1" xfId="0" applyFont="1" applyFill="1" applyBorder="1" applyAlignment="1">
      <alignment vertical="center"/>
    </xf>
    <xf numFmtId="0" fontId="1" fillId="18" borderId="1" xfId="0" applyFont="1" applyFill="1" applyBorder="1" applyAlignment="1">
      <alignment vertical="center"/>
    </xf>
    <xf numFmtId="4" fontId="1" fillId="18" borderId="1" xfId="0" applyNumberFormat="1" applyFont="1" applyFill="1" applyBorder="1" applyAlignment="1">
      <alignment horizontal="center" vertical="center"/>
    </xf>
    <xf numFmtId="4" fontId="2" fillId="8" borderId="1" xfId="0" applyNumberFormat="1" applyFont="1" applyFill="1" applyBorder="1" applyAlignment="1">
      <alignment horizontal="center" vertical="center"/>
    </xf>
    <xf numFmtId="4" fontId="2" fillId="8" borderId="4" xfId="0" applyNumberFormat="1" applyFont="1" applyFill="1" applyBorder="1" applyAlignment="1">
      <alignment horizontal="center" vertical="center"/>
    </xf>
    <xf numFmtId="42" fontId="2" fillId="8" borderId="3" xfId="0" applyNumberFormat="1" applyFont="1" applyFill="1" applyBorder="1" applyAlignment="1">
      <alignment vertical="center"/>
    </xf>
    <xf numFmtId="0" fontId="1" fillId="29" borderId="1" xfId="0" applyFont="1" applyFill="1" applyBorder="1" applyAlignment="1">
      <alignment vertical="center" wrapText="1"/>
    </xf>
    <xf numFmtId="4" fontId="1" fillId="7" borderId="4" xfId="0" applyNumberFormat="1" applyFont="1" applyFill="1" applyBorder="1" applyAlignment="1">
      <alignment horizontal="center" vertical="center"/>
    </xf>
    <xf numFmtId="4" fontId="1" fillId="7" borderId="26" xfId="0" applyNumberFormat="1" applyFont="1" applyFill="1" applyBorder="1" applyAlignment="1">
      <alignment horizontal="center" vertical="center"/>
    </xf>
    <xf numFmtId="0" fontId="2" fillId="18" borderId="8" xfId="0" applyFont="1" applyFill="1" applyBorder="1" applyAlignment="1">
      <alignment vertical="center"/>
    </xf>
    <xf numFmtId="4" fontId="1" fillId="18" borderId="65" xfId="0" applyNumberFormat="1" applyFont="1" applyFill="1" applyBorder="1" applyAlignment="1">
      <alignment horizontal="center" vertical="center"/>
    </xf>
    <xf numFmtId="0" fontId="26" fillId="0" borderId="0" xfId="0" applyFont="1" applyAlignment="1"/>
    <xf numFmtId="0" fontId="11" fillId="0" borderId="0" xfId="0" applyFont="1" applyAlignment="1">
      <alignment horizontal="left"/>
    </xf>
    <xf numFmtId="0" fontId="11" fillId="0" borderId="0" xfId="0" applyFont="1" applyAlignment="1">
      <alignment horizontal="center"/>
    </xf>
    <xf numFmtId="0" fontId="11" fillId="0" borderId="0" xfId="0" applyFont="1" applyAlignment="1"/>
    <xf numFmtId="0" fontId="11" fillId="4" borderId="84" xfId="0" applyFont="1" applyFill="1" applyBorder="1" applyAlignment="1">
      <alignment horizontal="center"/>
    </xf>
    <xf numFmtId="0" fontId="11" fillId="4" borderId="3" xfId="0" applyFont="1" applyFill="1" applyBorder="1" applyAlignment="1">
      <alignment horizontal="center"/>
    </xf>
    <xf numFmtId="0" fontId="35" fillId="4" borderId="3" xfId="0" applyFont="1" applyFill="1" applyBorder="1" applyAlignment="1">
      <alignment horizontal="left"/>
    </xf>
    <xf numFmtId="0" fontId="11" fillId="4" borderId="3" xfId="0" applyFont="1" applyFill="1" applyBorder="1" applyAlignment="1"/>
    <xf numFmtId="0" fontId="26" fillId="4" borderId="88" xfId="0" applyFont="1" applyFill="1" applyBorder="1" applyAlignment="1"/>
    <xf numFmtId="0" fontId="26" fillId="4" borderId="3" xfId="0" applyFont="1" applyFill="1" applyBorder="1" applyAlignment="1"/>
    <xf numFmtId="0" fontId="36" fillId="34" borderId="91" xfId="0" applyFont="1" applyFill="1" applyBorder="1" applyAlignment="1">
      <alignment horizontal="center"/>
    </xf>
    <xf numFmtId="0" fontId="37" fillId="22" borderId="91" xfId="0" applyFont="1" applyFill="1" applyBorder="1" applyAlignment="1">
      <alignment horizontal="center"/>
    </xf>
    <xf numFmtId="4" fontId="37" fillId="0" borderId="91" xfId="0" applyNumberFormat="1" applyFont="1" applyBorder="1" applyAlignment="1"/>
    <xf numFmtId="0" fontId="25" fillId="0" borderId="0" xfId="0" applyFont="1" applyAlignment="1"/>
    <xf numFmtId="4" fontId="36" fillId="34" borderId="91" xfId="0" applyNumberFormat="1" applyFont="1" applyFill="1" applyBorder="1" applyAlignment="1"/>
    <xf numFmtId="0" fontId="26" fillId="0" borderId="89" xfId="0" applyFont="1" applyBorder="1" applyAlignment="1"/>
    <xf numFmtId="0" fontId="26" fillId="0" borderId="92" xfId="0" applyFont="1" applyBorder="1" applyAlignment="1"/>
    <xf numFmtId="0" fontId="37" fillId="22" borderId="91" xfId="0" applyFont="1" applyFill="1" applyBorder="1" applyAlignment="1"/>
    <xf numFmtId="0" fontId="11" fillId="34" borderId="91" xfId="0" applyFont="1" applyFill="1" applyBorder="1" applyAlignment="1"/>
    <xf numFmtId="0" fontId="26" fillId="0" borderId="92" xfId="0" applyFont="1" applyBorder="1" applyAlignment="1">
      <alignment horizontal="center"/>
    </xf>
    <xf numFmtId="0" fontId="38" fillId="35" borderId="91" xfId="0" applyFont="1" applyFill="1" applyBorder="1" applyAlignment="1">
      <alignment horizontal="right" vertical="center"/>
    </xf>
    <xf numFmtId="4" fontId="38" fillId="35" borderId="91" xfId="0" applyNumberFormat="1" applyFont="1" applyFill="1" applyBorder="1" applyAlignment="1"/>
    <xf numFmtId="4" fontId="26" fillId="0" borderId="92" xfId="0" applyNumberFormat="1" applyFont="1" applyBorder="1" applyAlignment="1"/>
    <xf numFmtId="4" fontId="36" fillId="34" borderId="91" xfId="0" applyNumberFormat="1" applyFont="1" applyFill="1" applyBorder="1" applyAlignment="1">
      <alignment horizontal="center"/>
    </xf>
    <xf numFmtId="0" fontId="11" fillId="34" borderId="91" xfId="0" applyFont="1" applyFill="1" applyBorder="1" applyAlignment="1">
      <alignment horizontal="center"/>
    </xf>
    <xf numFmtId="0" fontId="36" fillId="35" borderId="91" xfId="0" applyFont="1" applyFill="1" applyBorder="1" applyAlignment="1">
      <alignment horizontal="right" vertical="center"/>
    </xf>
    <xf numFmtId="4" fontId="36" fillId="35" borderId="91" xfId="0" applyNumberFormat="1" applyFont="1" applyFill="1" applyBorder="1" applyAlignment="1"/>
    <xf numFmtId="0" fontId="26" fillId="0" borderId="93" xfId="0" applyFont="1" applyBorder="1" applyAlignment="1"/>
    <xf numFmtId="4" fontId="26" fillId="0" borderId="0" xfId="0" applyNumberFormat="1" applyFont="1" applyAlignment="1"/>
    <xf numFmtId="49" fontId="39" fillId="36" borderId="94" xfId="0" applyNumberFormat="1" applyFont="1" applyFill="1" applyBorder="1" applyAlignment="1">
      <alignment vertical="center"/>
    </xf>
    <xf numFmtId="49" fontId="39" fillId="36" borderId="95" xfId="0" applyNumberFormat="1" applyFont="1" applyFill="1" applyBorder="1" applyAlignment="1">
      <alignment vertical="center"/>
    </xf>
    <xf numFmtId="4" fontId="39" fillId="36" borderId="95" xfId="0" applyNumberFormat="1" applyFont="1" applyFill="1" applyBorder="1" applyAlignment="1">
      <alignment horizontal="center"/>
    </xf>
    <xf numFmtId="0" fontId="37" fillId="36" borderId="96" xfId="0" applyFont="1" applyFill="1" applyBorder="1" applyAlignment="1">
      <alignment vertical="center"/>
    </xf>
    <xf numFmtId="0" fontId="37" fillId="36" borderId="3" xfId="0" applyFont="1" applyFill="1" applyBorder="1" applyAlignment="1">
      <alignment vertical="center"/>
    </xf>
    <xf numFmtId="4" fontId="37" fillId="36" borderId="3" xfId="0" applyNumberFormat="1" applyFont="1" applyFill="1" applyBorder="1" applyAlignment="1">
      <alignment horizontal="center"/>
    </xf>
    <xf numFmtId="0" fontId="40" fillId="35" borderId="96" xfId="0" applyFont="1" applyFill="1" applyBorder="1" applyAlignment="1">
      <alignment vertical="center"/>
    </xf>
    <xf numFmtId="0" fontId="40" fillId="35" borderId="3" xfId="0" applyFont="1" applyFill="1" applyBorder="1" applyAlignment="1">
      <alignment vertical="center"/>
    </xf>
    <xf numFmtId="4" fontId="40" fillId="35" borderId="3" xfId="0" applyNumberFormat="1" applyFont="1" applyFill="1" applyBorder="1" applyAlignment="1">
      <alignment horizontal="center"/>
    </xf>
    <xf numFmtId="0" fontId="41" fillId="10" borderId="96" xfId="0" applyFont="1" applyFill="1" applyBorder="1" applyAlignment="1">
      <alignment vertical="center"/>
    </xf>
    <xf numFmtId="0" fontId="41" fillId="10" borderId="3" xfId="0" applyFont="1" applyFill="1" applyBorder="1" applyAlignment="1">
      <alignment vertical="center"/>
    </xf>
    <xf numFmtId="9" fontId="37" fillId="10" borderId="3" xfId="0" applyNumberFormat="1" applyFont="1" applyFill="1" applyBorder="1" applyAlignment="1">
      <alignment horizontal="center"/>
    </xf>
    <xf numFmtId="0" fontId="37" fillId="10" borderId="3" xfId="0" applyFont="1" applyFill="1" applyBorder="1" applyAlignment="1">
      <alignment horizontal="center"/>
    </xf>
    <xf numFmtId="0" fontId="37" fillId="10" borderId="3" xfId="0" applyFont="1" applyFill="1" applyBorder="1" applyAlignment="1"/>
    <xf numFmtId="0" fontId="39" fillId="10" borderId="94" xfId="0" applyFont="1" applyFill="1" applyBorder="1" applyAlignment="1">
      <alignment vertical="center"/>
    </xf>
    <xf numFmtId="0" fontId="39" fillId="10" borderId="95" xfId="0" applyFont="1" applyFill="1" applyBorder="1" applyAlignment="1">
      <alignment vertical="center"/>
    </xf>
    <xf numFmtId="4" fontId="39" fillId="10" borderId="95" xfId="0" applyNumberFormat="1" applyFont="1" applyFill="1" applyBorder="1" applyAlignment="1">
      <alignment horizontal="center"/>
    </xf>
    <xf numFmtId="0" fontId="37" fillId="10" borderId="96" xfId="0" applyFont="1" applyFill="1" applyBorder="1" applyAlignment="1">
      <alignment vertical="center"/>
    </xf>
    <xf numFmtId="0" fontId="37" fillId="10" borderId="3" xfId="0" applyFont="1" applyFill="1" applyBorder="1" applyAlignment="1">
      <alignment vertical="center"/>
    </xf>
    <xf numFmtId="0" fontId="40" fillId="8" borderId="96" xfId="0" applyFont="1" applyFill="1" applyBorder="1" applyAlignment="1">
      <alignment vertical="center"/>
    </xf>
    <xf numFmtId="0" fontId="40" fillId="8" borderId="3" xfId="0" applyFont="1" applyFill="1" applyBorder="1" applyAlignment="1">
      <alignment vertical="center"/>
    </xf>
    <xf numFmtId="40" fontId="40" fillId="8" borderId="3" xfId="0" applyNumberFormat="1" applyFont="1" applyFill="1" applyBorder="1" applyAlignment="1">
      <alignment horizontal="center"/>
    </xf>
    <xf numFmtId="40" fontId="37" fillId="10" borderId="3" xfId="0" applyNumberFormat="1" applyFont="1" applyFill="1" applyBorder="1" applyAlignment="1">
      <alignment horizontal="center"/>
    </xf>
    <xf numFmtId="40" fontId="37" fillId="4" borderId="3" xfId="0" applyNumberFormat="1" applyFont="1" applyFill="1" applyBorder="1" applyAlignment="1">
      <alignment horizontal="center"/>
    </xf>
    <xf numFmtId="0" fontId="42" fillId="37" borderId="96" xfId="0" applyFont="1" applyFill="1" applyBorder="1" applyAlignment="1">
      <alignment vertical="center"/>
    </xf>
    <xf numFmtId="0" fontId="42" fillId="37" borderId="3" xfId="0" applyFont="1" applyFill="1" applyBorder="1" applyAlignment="1">
      <alignment vertical="center"/>
    </xf>
    <xf numFmtId="40" fontId="42" fillId="37" borderId="3" xfId="0" applyNumberFormat="1" applyFont="1" applyFill="1" applyBorder="1" applyAlignment="1">
      <alignment horizontal="center"/>
    </xf>
    <xf numFmtId="0" fontId="1" fillId="0" borderId="56" xfId="0" applyFont="1" applyBorder="1" applyAlignment="1">
      <alignment vertical="center"/>
    </xf>
    <xf numFmtId="0" fontId="1" fillId="0" borderId="56" xfId="0" applyFont="1" applyBorder="1" applyAlignment="1">
      <alignment vertical="center" wrapText="1"/>
    </xf>
    <xf numFmtId="4" fontId="1" fillId="14" borderId="4" xfId="0" applyNumberFormat="1" applyFont="1" applyFill="1" applyBorder="1" applyAlignment="1">
      <alignment horizontal="center" vertical="center"/>
    </xf>
    <xf numFmtId="4" fontId="1" fillId="22" borderId="1" xfId="0" applyNumberFormat="1" applyFont="1" applyFill="1" applyBorder="1" applyAlignment="1">
      <alignment horizontal="center" vertical="center"/>
    </xf>
    <xf numFmtId="4" fontId="1" fillId="22" borderId="39" xfId="0" applyNumberFormat="1" applyFont="1" applyFill="1" applyBorder="1" applyAlignment="1">
      <alignment horizontal="center" vertical="center"/>
    </xf>
    <xf numFmtId="4" fontId="1" fillId="22" borderId="4" xfId="0" applyNumberFormat="1" applyFont="1" applyFill="1" applyBorder="1" applyAlignment="1">
      <alignment horizontal="center" vertical="center"/>
    </xf>
    <xf numFmtId="4" fontId="0" fillId="10" borderId="4" xfId="0" applyNumberFormat="1" applyFont="1" applyFill="1" applyBorder="1" applyAlignment="1">
      <alignment horizontal="center" vertical="center"/>
    </xf>
    <xf numFmtId="4" fontId="0" fillId="10" borderId="1" xfId="0" applyNumberFormat="1" applyFont="1" applyFill="1" applyBorder="1" applyAlignment="1">
      <alignment horizontal="center" vertical="center"/>
    </xf>
    <xf numFmtId="4" fontId="0" fillId="10" borderId="39" xfId="0" applyNumberFormat="1" applyFont="1" applyFill="1" applyBorder="1" applyAlignment="1">
      <alignment horizontal="center" vertical="center"/>
    </xf>
    <xf numFmtId="0" fontId="0" fillId="8" borderId="74" xfId="0" applyFont="1" applyFill="1" applyBorder="1" applyAlignment="1">
      <alignment vertical="center"/>
    </xf>
    <xf numFmtId="4" fontId="0" fillId="8" borderId="3" xfId="0" applyNumberFormat="1" applyFont="1" applyFill="1" applyBorder="1" applyAlignment="1">
      <alignment horizontal="center" vertical="center"/>
    </xf>
    <xf numFmtId="4" fontId="0" fillId="8" borderId="74" xfId="0" applyNumberFormat="1" applyFont="1" applyFill="1" applyBorder="1" applyAlignment="1">
      <alignment horizontal="center" vertical="center"/>
    </xf>
    <xf numFmtId="176" fontId="2" fillId="18" borderId="39" xfId="0" applyNumberFormat="1" applyFont="1" applyFill="1" applyBorder="1" applyAlignment="1">
      <alignment wrapText="1"/>
    </xf>
    <xf numFmtId="4" fontId="1" fillId="38" borderId="4" xfId="0" applyNumberFormat="1" applyFont="1" applyFill="1" applyBorder="1" applyAlignment="1">
      <alignment horizontal="center" vertical="center"/>
    </xf>
    <xf numFmtId="176" fontId="1" fillId="0" borderId="39" xfId="0" applyNumberFormat="1" applyFont="1" applyBorder="1" applyAlignment="1">
      <alignment wrapText="1"/>
    </xf>
    <xf numFmtId="4" fontId="1" fillId="0" borderId="62" xfId="0" applyNumberFormat="1" applyFont="1" applyBorder="1" applyAlignment="1">
      <alignment horizontal="center" vertical="center"/>
    </xf>
    <xf numFmtId="4" fontId="1" fillId="0" borderId="24" xfId="0" applyNumberFormat="1" applyFont="1" applyBorder="1" applyAlignment="1">
      <alignment horizontal="center" vertical="center"/>
    </xf>
    <xf numFmtId="4" fontId="1" fillId="0" borderId="97" xfId="0" applyNumberFormat="1" applyFont="1" applyBorder="1" applyAlignment="1">
      <alignment horizontal="center" vertical="center"/>
    </xf>
    <xf numFmtId="176" fontId="2" fillId="0" borderId="39" xfId="0" applyNumberFormat="1" applyFont="1" applyBorder="1" applyAlignment="1">
      <alignment wrapText="1"/>
    </xf>
    <xf numFmtId="4" fontId="1" fillId="18" borderId="4" xfId="0" applyNumberFormat="1" applyFont="1" applyFill="1" applyBorder="1" applyAlignment="1">
      <alignment horizontal="center" vertical="center"/>
    </xf>
    <xf numFmtId="4" fontId="1" fillId="18" borderId="39" xfId="0" applyNumberFormat="1" applyFont="1" applyFill="1" applyBorder="1" applyAlignment="1">
      <alignment horizontal="center" vertical="center"/>
    </xf>
    <xf numFmtId="4" fontId="15" fillId="7" borderId="4" xfId="0" applyNumberFormat="1" applyFont="1" applyFill="1" applyBorder="1" applyAlignment="1">
      <alignment horizontal="center" vertical="center"/>
    </xf>
    <xf numFmtId="4" fontId="15" fillId="7" borderId="1" xfId="0" applyNumberFormat="1" applyFont="1" applyFill="1" applyBorder="1" applyAlignment="1">
      <alignment horizontal="center" vertical="center"/>
    </xf>
    <xf numFmtId="4" fontId="15" fillId="7" borderId="39" xfId="0" applyNumberFormat="1" applyFont="1" applyFill="1" applyBorder="1" applyAlignment="1">
      <alignment horizontal="center" vertical="center"/>
    </xf>
    <xf numFmtId="9" fontId="1" fillId="0" borderId="39" xfId="0" applyNumberFormat="1" applyFont="1" applyBorder="1" applyAlignment="1">
      <alignment vertical="center"/>
    </xf>
    <xf numFmtId="9" fontId="1" fillId="0" borderId="20" xfId="0" applyNumberFormat="1" applyFont="1" applyBorder="1" applyAlignment="1">
      <alignment horizontal="center" vertical="center"/>
    </xf>
    <xf numFmtId="9" fontId="1" fillId="0" borderId="39" xfId="0" applyNumberFormat="1" applyFont="1" applyBorder="1" applyAlignment="1">
      <alignment horizontal="center" vertical="center"/>
    </xf>
    <xf numFmtId="9" fontId="1" fillId="0" borderId="0" xfId="0" applyNumberFormat="1" applyFont="1" applyAlignment="1">
      <alignment vertical="center"/>
    </xf>
    <xf numFmtId="177" fontId="1" fillId="0" borderId="0" xfId="0" applyNumberFormat="1" applyFont="1" applyAlignment="1">
      <alignment vertical="center"/>
    </xf>
    <xf numFmtId="176" fontId="1" fillId="18" borderId="4" xfId="0" applyNumberFormat="1" applyFont="1" applyFill="1" applyBorder="1" applyAlignment="1">
      <alignment horizontal="center" vertical="center"/>
    </xf>
    <xf numFmtId="176" fontId="1" fillId="18" borderId="1" xfId="0" applyNumberFormat="1" applyFont="1" applyFill="1" applyBorder="1" applyAlignment="1">
      <alignment horizontal="center" vertical="center"/>
    </xf>
    <xf numFmtId="176" fontId="1" fillId="18" borderId="39" xfId="0" applyNumberFormat="1" applyFont="1" applyFill="1" applyBorder="1" applyAlignment="1">
      <alignment horizontal="center" vertical="center"/>
    </xf>
    <xf numFmtId="177" fontId="0" fillId="0" borderId="0" xfId="0" applyNumberFormat="1" applyFont="1" applyAlignment="1">
      <alignment vertical="center"/>
    </xf>
    <xf numFmtId="176" fontId="0" fillId="0" borderId="39" xfId="0" applyNumberFormat="1" applyFont="1" applyBorder="1" applyAlignment="1">
      <alignment wrapText="1"/>
    </xf>
    <xf numFmtId="39" fontId="1" fillId="0" borderId="20" xfId="0" applyNumberFormat="1" applyFont="1" applyBorder="1" applyAlignment="1">
      <alignment horizontal="center" vertical="center"/>
    </xf>
    <xf numFmtId="39" fontId="1" fillId="0" borderId="1" xfId="0" applyNumberFormat="1" applyFont="1" applyBorder="1" applyAlignment="1">
      <alignment horizontal="center" vertical="center"/>
    </xf>
    <xf numFmtId="39" fontId="1" fillId="0" borderId="39" xfId="0" applyNumberFormat="1" applyFont="1" applyBorder="1" applyAlignment="1">
      <alignment horizontal="center" vertical="center"/>
    </xf>
    <xf numFmtId="176" fontId="1" fillId="0" borderId="39" xfId="0" applyNumberFormat="1" applyFont="1" applyBorder="1" applyAlignment="1">
      <alignment vertical="center"/>
    </xf>
    <xf numFmtId="176" fontId="3" fillId="18" borderId="39" xfId="0" applyNumberFormat="1" applyFont="1" applyFill="1" applyBorder="1" applyAlignment="1">
      <alignment wrapText="1"/>
    </xf>
    <xf numFmtId="39" fontId="1" fillId="18" borderId="4" xfId="0" applyNumberFormat="1" applyFont="1" applyFill="1" applyBorder="1" applyAlignment="1">
      <alignment horizontal="center" vertical="center"/>
    </xf>
    <xf numFmtId="39" fontId="1" fillId="18" borderId="1" xfId="0" applyNumberFormat="1" applyFont="1" applyFill="1" applyBorder="1" applyAlignment="1">
      <alignment horizontal="center" vertical="center"/>
    </xf>
    <xf numFmtId="39" fontId="1" fillId="18" borderId="39" xfId="0" applyNumberFormat="1" applyFont="1" applyFill="1" applyBorder="1" applyAlignment="1">
      <alignment horizontal="center" vertical="center"/>
    </xf>
    <xf numFmtId="39" fontId="2" fillId="18" borderId="4" xfId="0" applyNumberFormat="1" applyFont="1" applyFill="1" applyBorder="1" applyAlignment="1">
      <alignment horizontal="center" vertical="center"/>
    </xf>
    <xf numFmtId="39" fontId="2" fillId="18" borderId="1" xfId="0" applyNumberFormat="1" applyFont="1" applyFill="1" applyBorder="1" applyAlignment="1">
      <alignment horizontal="center" vertical="center"/>
    </xf>
    <xf numFmtId="39" fontId="2" fillId="18" borderId="39" xfId="0" applyNumberFormat="1" applyFont="1" applyFill="1" applyBorder="1" applyAlignment="1">
      <alignment horizontal="center" vertical="center"/>
    </xf>
    <xf numFmtId="42" fontId="2" fillId="0" borderId="0" xfId="0" applyNumberFormat="1" applyFont="1" applyAlignment="1">
      <alignment vertical="center"/>
    </xf>
    <xf numFmtId="176" fontId="1" fillId="0" borderId="0" xfId="0" applyNumberFormat="1" applyFont="1" applyAlignment="1">
      <alignment vertical="center"/>
    </xf>
    <xf numFmtId="176" fontId="0" fillId="0" borderId="0" xfId="0" applyNumberFormat="1" applyFont="1" applyAlignment="1">
      <alignment vertical="center"/>
    </xf>
    <xf numFmtId="0" fontId="2" fillId="0" borderId="0" xfId="0" applyFont="1" applyAlignment="1">
      <alignment vertical="center" wrapText="1"/>
    </xf>
    <xf numFmtId="0" fontId="2" fillId="9" borderId="1" xfId="0" applyFont="1" applyFill="1" applyBorder="1" applyAlignment="1">
      <alignment horizontal="center" vertical="center" wrapText="1"/>
    </xf>
    <xf numFmtId="0" fontId="2" fillId="39" borderId="1" xfId="0" applyFont="1" applyFill="1" applyBorder="1" applyAlignment="1">
      <alignment vertical="center" wrapText="1"/>
    </xf>
    <xf numFmtId="3" fontId="2" fillId="39" borderId="1" xfId="0" applyNumberFormat="1" applyFont="1" applyFill="1" applyBorder="1" applyAlignment="1">
      <alignment horizontal="center" vertical="center"/>
    </xf>
    <xf numFmtId="0" fontId="1" fillId="7" borderId="1" xfId="0" applyFont="1" applyFill="1" applyBorder="1" applyAlignment="1">
      <alignment vertical="center" wrapText="1"/>
    </xf>
    <xf numFmtId="1" fontId="1" fillId="0" borderId="1" xfId="0" applyNumberFormat="1" applyFont="1" applyBorder="1" applyAlignment="1">
      <alignment horizontal="center" vertical="center"/>
    </xf>
    <xf numFmtId="1" fontId="1" fillId="7" borderId="1" xfId="0" applyNumberFormat="1" applyFont="1" applyFill="1" applyBorder="1" applyAlignment="1">
      <alignment horizontal="center" vertical="center" wrapText="1"/>
    </xf>
    <xf numFmtId="165" fontId="2" fillId="13" borderId="1" xfId="0" applyNumberFormat="1" applyFont="1" applyFill="1" applyBorder="1" applyAlignment="1">
      <alignment horizontal="center" vertical="center"/>
    </xf>
    <xf numFmtId="170" fontId="1" fillId="0" borderId="1" xfId="0" applyNumberFormat="1" applyFont="1" applyBorder="1" applyAlignment="1">
      <alignment horizontal="center" vertical="center" wrapText="1"/>
    </xf>
    <xf numFmtId="0" fontId="2" fillId="41" borderId="1" xfId="0" applyFont="1" applyFill="1" applyBorder="1" applyAlignment="1">
      <alignment vertical="center"/>
    </xf>
    <xf numFmtId="0" fontId="1" fillId="41" borderId="1" xfId="0" applyFont="1" applyFill="1" applyBorder="1" applyAlignment="1">
      <alignment vertical="center"/>
    </xf>
    <xf numFmtId="0" fontId="2" fillId="42" borderId="7" xfId="0" applyFont="1" applyFill="1" applyBorder="1" applyAlignment="1">
      <alignment vertical="center"/>
    </xf>
    <xf numFmtId="10" fontId="3" fillId="7" borderId="4" xfId="0" applyNumberFormat="1" applyFont="1" applyFill="1" applyBorder="1" applyAlignment="1">
      <alignment horizontal="center" vertical="center" wrapText="1"/>
    </xf>
    <xf numFmtId="0" fontId="1" fillId="43" borderId="1" xfId="0" applyFont="1" applyFill="1" applyBorder="1" applyAlignment="1">
      <alignment vertical="center"/>
    </xf>
    <xf numFmtId="0" fontId="1" fillId="43" borderId="1" xfId="0" applyFont="1" applyFill="1" applyBorder="1" applyAlignment="1">
      <alignment horizontal="center" vertical="center"/>
    </xf>
    <xf numFmtId="10" fontId="1" fillId="0" borderId="0" xfId="0" applyNumberFormat="1" applyFont="1" applyAlignment="1">
      <alignment vertical="center"/>
    </xf>
    <xf numFmtId="1" fontId="2" fillId="27" borderId="1" xfId="0" applyNumberFormat="1" applyFont="1" applyFill="1" applyBorder="1" applyAlignment="1">
      <alignment horizontal="center" vertical="center"/>
    </xf>
    <xf numFmtId="4" fontId="2" fillId="27" borderId="1" xfId="0" applyNumberFormat="1" applyFont="1" applyFill="1" applyBorder="1" applyAlignment="1">
      <alignment vertical="center"/>
    </xf>
    <xf numFmtId="4" fontId="2" fillId="27" borderId="1" xfId="0" applyNumberFormat="1" applyFont="1" applyFill="1" applyBorder="1" applyAlignment="1">
      <alignment horizontal="center" vertical="center"/>
    </xf>
    <xf numFmtId="0" fontId="1" fillId="0" borderId="28" xfId="0" applyFont="1" applyBorder="1" applyAlignment="1">
      <alignment vertical="center"/>
    </xf>
    <xf numFmtId="173" fontId="1" fillId="0" borderId="2" xfId="0" applyNumberFormat="1" applyFont="1" applyBorder="1" applyAlignment="1">
      <alignment vertical="center"/>
    </xf>
    <xf numFmtId="173" fontId="43" fillId="7" borderId="3" xfId="0" applyNumberFormat="1" applyFont="1" applyFill="1" applyBorder="1" applyAlignment="1">
      <alignment vertical="center" wrapText="1"/>
    </xf>
    <xf numFmtId="0" fontId="1" fillId="0" borderId="29" xfId="0" applyFont="1" applyBorder="1" applyAlignment="1">
      <alignment vertical="center"/>
    </xf>
    <xf numFmtId="3" fontId="2" fillId="7" borderId="4" xfId="0" applyNumberFormat="1" applyFont="1" applyFill="1" applyBorder="1" applyAlignment="1">
      <alignment horizontal="center" vertical="center"/>
    </xf>
    <xf numFmtId="0" fontId="2" fillId="16" borderId="1" xfId="0" applyFont="1" applyFill="1" applyBorder="1" applyAlignment="1">
      <alignment vertical="center" wrapText="1"/>
    </xf>
    <xf numFmtId="0" fontId="2" fillId="16" borderId="1" xfId="0" applyFont="1" applyFill="1" applyBorder="1" applyAlignment="1">
      <alignment horizontal="center" vertical="center" wrapText="1"/>
    </xf>
    <xf numFmtId="0" fontId="1" fillId="7" borderId="23" xfId="0" applyFont="1" applyFill="1" applyBorder="1" applyAlignment="1">
      <alignment vertical="center"/>
    </xf>
    <xf numFmtId="10" fontId="1" fillId="2" borderId="3" xfId="0" applyNumberFormat="1" applyFont="1" applyFill="1" applyBorder="1" applyAlignment="1">
      <alignment horizontal="center" vertical="center"/>
    </xf>
    <xf numFmtId="0" fontId="1" fillId="7" borderId="5" xfId="0" applyFont="1" applyFill="1" applyBorder="1" applyAlignment="1">
      <alignment vertical="center" wrapText="1"/>
    </xf>
    <xf numFmtId="37" fontId="1" fillId="7" borderId="64" xfId="0" applyNumberFormat="1" applyFont="1" applyFill="1" applyBorder="1" applyAlignment="1">
      <alignment horizontal="center" vertical="center"/>
    </xf>
    <xf numFmtId="167" fontId="1" fillId="0" borderId="0" xfId="0" applyNumberFormat="1" applyFont="1" applyAlignment="1">
      <alignment vertical="center"/>
    </xf>
    <xf numFmtId="176" fontId="1" fillId="0" borderId="1" xfId="0" applyNumberFormat="1" applyFont="1" applyBorder="1" applyAlignment="1">
      <alignment vertical="center"/>
    </xf>
    <xf numFmtId="0" fontId="2" fillId="42" borderId="1" xfId="0" applyFont="1" applyFill="1" applyBorder="1" applyAlignment="1">
      <alignment vertical="center"/>
    </xf>
    <xf numFmtId="4" fontId="2" fillId="42" borderId="1" xfId="0" applyNumberFormat="1" applyFont="1" applyFill="1" applyBorder="1" applyAlignment="1">
      <alignment horizontal="center" vertical="center"/>
    </xf>
    <xf numFmtId="0" fontId="2" fillId="44" borderId="1" xfId="0" applyFont="1" applyFill="1" applyBorder="1" applyAlignment="1"/>
    <xf numFmtId="1" fontId="2" fillId="44" borderId="1" xfId="0" applyNumberFormat="1" applyFont="1" applyFill="1" applyBorder="1" applyAlignment="1">
      <alignment horizontal="center"/>
    </xf>
    <xf numFmtId="177" fontId="1" fillId="0" borderId="1" xfId="0" applyNumberFormat="1" applyFont="1" applyBorder="1" applyAlignment="1">
      <alignment vertical="center"/>
    </xf>
    <xf numFmtId="0" fontId="1" fillId="9" borderId="1" xfId="0" applyFont="1" applyFill="1" applyBorder="1" applyAlignment="1">
      <alignment horizontal="center" vertical="center"/>
    </xf>
    <xf numFmtId="0" fontId="1" fillId="9" borderId="1" xfId="0" applyFont="1" applyFill="1" applyBorder="1" applyAlignment="1">
      <alignment vertical="center" wrapText="1"/>
    </xf>
    <xf numFmtId="0" fontId="28" fillId="9" borderId="1" xfId="0" applyFont="1" applyFill="1" applyBorder="1" applyAlignment="1">
      <alignment vertical="center"/>
    </xf>
    <xf numFmtId="0" fontId="1" fillId="9" borderId="1" xfId="0" applyFont="1" applyFill="1" applyBorder="1" applyAlignment="1">
      <alignment vertical="center"/>
    </xf>
    <xf numFmtId="177" fontId="1" fillId="24" borderId="1" xfId="0" applyNumberFormat="1" applyFont="1" applyFill="1" applyBorder="1" applyAlignment="1">
      <alignment horizontal="left" vertical="center"/>
    </xf>
    <xf numFmtId="4" fontId="1" fillId="24" borderId="1" xfId="0" applyNumberFormat="1" applyFont="1" applyFill="1" applyBorder="1" applyAlignment="1">
      <alignment horizontal="center" vertical="center"/>
    </xf>
    <xf numFmtId="3" fontId="2" fillId="11" borderId="27" xfId="0" applyNumberFormat="1" applyFont="1" applyFill="1" applyBorder="1" applyAlignment="1">
      <alignment horizontal="left" vertical="center"/>
    </xf>
    <xf numFmtId="4" fontId="2" fillId="11" borderId="27" xfId="0" applyNumberFormat="1" applyFont="1" applyFill="1" applyBorder="1" applyAlignment="1">
      <alignment horizontal="center" vertical="center"/>
    </xf>
    <xf numFmtId="166" fontId="1" fillId="11" borderId="1" xfId="0" applyNumberFormat="1" applyFont="1" applyFill="1" applyBorder="1" applyAlignment="1">
      <alignment horizontal="center" vertical="center"/>
    </xf>
    <xf numFmtId="3" fontId="1" fillId="7" borderId="3" xfId="0" applyNumberFormat="1" applyFont="1" applyFill="1" applyBorder="1" applyAlignment="1">
      <alignment horizontal="center"/>
    </xf>
    <xf numFmtId="165" fontId="0" fillId="0" borderId="0" xfId="0" applyNumberFormat="1" applyFont="1" applyAlignment="1">
      <alignment horizontal="center" vertical="center"/>
    </xf>
    <xf numFmtId="176" fontId="1" fillId="0" borderId="0" xfId="0" applyNumberFormat="1" applyFont="1" applyAlignment="1">
      <alignment horizontal="center" vertical="center"/>
    </xf>
    <xf numFmtId="0" fontId="1" fillId="3" borderId="3" xfId="0" applyFont="1" applyFill="1" applyBorder="1" applyAlignment="1">
      <alignment vertical="center"/>
    </xf>
    <xf numFmtId="168" fontId="1" fillId="13" borderId="1" xfId="0" applyNumberFormat="1" applyFont="1" applyFill="1" applyBorder="1" applyAlignment="1">
      <alignment horizontal="center" vertical="center" wrapText="1"/>
    </xf>
    <xf numFmtId="9" fontId="1" fillId="13" borderId="1" xfId="0" applyNumberFormat="1" applyFont="1" applyFill="1" applyBorder="1" applyAlignment="1">
      <alignment horizontal="center" vertical="center" wrapText="1"/>
    </xf>
    <xf numFmtId="3" fontId="1" fillId="11" borderId="1" xfId="0" applyNumberFormat="1" applyFont="1" applyFill="1" applyBorder="1" applyAlignment="1">
      <alignment horizontal="center" vertical="center"/>
    </xf>
    <xf numFmtId="168" fontId="1" fillId="11" borderId="1" xfId="0" applyNumberFormat="1" applyFont="1" applyFill="1" applyBorder="1" applyAlignment="1">
      <alignment horizontal="center" vertical="center"/>
    </xf>
    <xf numFmtId="1" fontId="1" fillId="24" borderId="1" xfId="0" applyNumberFormat="1" applyFont="1" applyFill="1" applyBorder="1" applyAlignment="1">
      <alignment vertical="center"/>
    </xf>
    <xf numFmtId="1" fontId="1" fillId="24" borderId="1" xfId="0" applyNumberFormat="1" applyFont="1" applyFill="1" applyBorder="1" applyAlignment="1">
      <alignment horizontal="center" vertical="center"/>
    </xf>
    <xf numFmtId="1" fontId="1" fillId="7" borderId="1" xfId="0" applyNumberFormat="1" applyFont="1" applyFill="1" applyBorder="1" applyAlignment="1">
      <alignment vertical="center"/>
    </xf>
    <xf numFmtId="1" fontId="1" fillId="0" borderId="1" xfId="0" applyNumberFormat="1" applyFont="1" applyBorder="1" applyAlignment="1">
      <alignment vertical="center"/>
    </xf>
    <xf numFmtId="165" fontId="1" fillId="0" borderId="1" xfId="0" applyNumberFormat="1" applyFont="1" applyBorder="1" applyAlignment="1">
      <alignment horizontal="center" vertical="center"/>
    </xf>
    <xf numFmtId="1" fontId="1" fillId="11" borderId="1" xfId="0" applyNumberFormat="1" applyFont="1" applyFill="1" applyBorder="1" applyAlignment="1">
      <alignment vertical="center"/>
    </xf>
    <xf numFmtId="1" fontId="1" fillId="11" borderId="1" xfId="0" applyNumberFormat="1" applyFont="1" applyFill="1" applyBorder="1" applyAlignment="1">
      <alignment horizontal="center" vertical="center"/>
    </xf>
    <xf numFmtId="165" fontId="1" fillId="11" borderId="1" xfId="0" applyNumberFormat="1" applyFont="1" applyFill="1" applyBorder="1" applyAlignment="1">
      <alignment horizontal="center" vertical="center"/>
    </xf>
    <xf numFmtId="0" fontId="1" fillId="24" borderId="1" xfId="0" applyFont="1" applyFill="1" applyBorder="1" applyAlignment="1">
      <alignment vertical="center" wrapText="1"/>
    </xf>
    <xf numFmtId="0" fontId="1" fillId="24" borderId="1" xfId="0" applyFont="1" applyFill="1" applyBorder="1" applyAlignment="1">
      <alignment horizontal="center" vertical="center" wrapText="1"/>
    </xf>
    <xf numFmtId="167" fontId="1" fillId="7" borderId="1" xfId="0" applyNumberFormat="1" applyFont="1" applyFill="1" applyBorder="1" applyAlignment="1">
      <alignment horizontal="center" vertical="center" wrapText="1"/>
    </xf>
    <xf numFmtId="3" fontId="1" fillId="7" borderId="1" xfId="0" applyNumberFormat="1" applyFont="1" applyFill="1" applyBorder="1" applyAlignment="1">
      <alignment horizontal="center" vertical="center" wrapText="1"/>
    </xf>
    <xf numFmtId="165" fontId="1" fillId="7" borderId="1" xfId="0" applyNumberFormat="1" applyFont="1" applyFill="1" applyBorder="1" applyAlignment="1">
      <alignment horizontal="center" vertical="center" wrapText="1"/>
    </xf>
    <xf numFmtId="9" fontId="1" fillId="7" borderId="1" xfId="0" applyNumberFormat="1" applyFont="1" applyFill="1" applyBorder="1" applyAlignment="1">
      <alignment horizontal="center" vertical="center" wrapText="1"/>
    </xf>
    <xf numFmtId="165" fontId="1" fillId="11"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78" fontId="1" fillId="0" borderId="1" xfId="0" applyNumberFormat="1" applyFont="1" applyBorder="1" applyAlignment="1">
      <alignment horizontal="center" vertical="center" wrapText="1"/>
    </xf>
    <xf numFmtId="1" fontId="1" fillId="11" borderId="1" xfId="0" applyNumberFormat="1" applyFont="1" applyFill="1" applyBorder="1" applyAlignment="1">
      <alignment horizontal="center" vertical="center" wrapText="1"/>
    </xf>
    <xf numFmtId="178" fontId="1" fillId="11" borderId="1" xfId="0" applyNumberFormat="1" applyFont="1" applyFill="1" applyBorder="1" applyAlignment="1">
      <alignment horizontal="center" vertical="center" wrapText="1"/>
    </xf>
    <xf numFmtId="0" fontId="1" fillId="7" borderId="64" xfId="0" applyFont="1" applyFill="1" applyBorder="1" applyAlignment="1">
      <alignment vertical="center"/>
    </xf>
    <xf numFmtId="0" fontId="1" fillId="13" borderId="8" xfId="0" applyFont="1" applyFill="1" applyBorder="1" applyAlignment="1">
      <alignment vertical="center" wrapText="1"/>
    </xf>
    <xf numFmtId="9" fontId="1" fillId="7" borderId="1" xfId="0" applyNumberFormat="1" applyFont="1" applyFill="1" applyBorder="1" applyAlignment="1">
      <alignment horizontal="center" vertical="center"/>
    </xf>
    <xf numFmtId="168" fontId="1" fillId="7" borderId="1" xfId="0" applyNumberFormat="1" applyFont="1" applyFill="1" applyBorder="1" applyAlignment="1">
      <alignment horizontal="center" vertical="center"/>
    </xf>
    <xf numFmtId="165" fontId="1" fillId="7" borderId="1" xfId="0" applyNumberFormat="1" applyFont="1" applyFill="1" applyBorder="1" applyAlignment="1">
      <alignment horizontal="center" vertical="center"/>
    </xf>
    <xf numFmtId="4" fontId="1" fillId="24" borderId="1" xfId="0" applyNumberFormat="1" applyFont="1" applyFill="1" applyBorder="1" applyAlignment="1">
      <alignment horizontal="center" vertical="center" wrapText="1"/>
    </xf>
    <xf numFmtId="178" fontId="1" fillId="7" borderId="1" xfId="0" applyNumberFormat="1" applyFont="1" applyFill="1" applyBorder="1" applyAlignment="1">
      <alignment horizontal="center" vertical="center"/>
    </xf>
    <xf numFmtId="178" fontId="1" fillId="11" borderId="1" xfId="0" applyNumberFormat="1" applyFont="1" applyFill="1" applyBorder="1" applyAlignment="1">
      <alignment horizontal="center" vertical="center"/>
    </xf>
    <xf numFmtId="0" fontId="1" fillId="13" borderId="1" xfId="0" applyFont="1" applyFill="1" applyBorder="1" applyAlignment="1">
      <alignment vertical="center"/>
    </xf>
    <xf numFmtId="3" fontId="1" fillId="13" borderId="1" xfId="0" applyNumberFormat="1" applyFont="1" applyFill="1" applyBorder="1" applyAlignment="1">
      <alignment horizontal="center" vertical="center"/>
    </xf>
    <xf numFmtId="0" fontId="44" fillId="0" borderId="0" xfId="0" applyFont="1" applyAlignment="1">
      <alignment vertical="center"/>
    </xf>
    <xf numFmtId="167" fontId="1" fillId="11" borderId="1" xfId="0" applyNumberFormat="1" applyFont="1" applyFill="1" applyBorder="1" applyAlignment="1">
      <alignment horizontal="center" vertical="center"/>
    </xf>
    <xf numFmtId="165" fontId="1"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7" borderId="1" xfId="0" applyFont="1" applyFill="1" applyBorder="1" applyAlignment="1">
      <alignment horizontal="center" vertical="center" wrapText="1"/>
    </xf>
    <xf numFmtId="167" fontId="1" fillId="11" borderId="1" xfId="0" applyNumberFormat="1" applyFont="1" applyFill="1" applyBorder="1" applyAlignment="1">
      <alignment horizontal="center" vertical="center" wrapText="1"/>
    </xf>
    <xf numFmtId="0" fontId="1" fillId="7" borderId="1" xfId="0" applyFont="1" applyFill="1" applyBorder="1" applyAlignment="1">
      <alignment horizontal="left" vertical="center"/>
    </xf>
    <xf numFmtId="0" fontId="1" fillId="11" borderId="1" xfId="0" applyFont="1" applyFill="1" applyBorder="1" applyAlignment="1">
      <alignment horizontal="left" vertical="center"/>
    </xf>
    <xf numFmtId="0" fontId="1" fillId="13" borderId="1" xfId="0" applyFont="1" applyFill="1" applyBorder="1" applyAlignment="1">
      <alignment horizontal="left" vertical="center" wrapText="1"/>
    </xf>
    <xf numFmtId="168" fontId="1" fillId="0" borderId="0" xfId="0" applyNumberFormat="1" applyFont="1" applyAlignment="1">
      <alignment vertical="center"/>
    </xf>
    <xf numFmtId="3" fontId="1" fillId="13" borderId="1" xfId="0" applyNumberFormat="1" applyFont="1" applyFill="1" applyBorder="1" applyAlignment="1">
      <alignment horizontal="center" vertical="center" wrapText="1"/>
    </xf>
    <xf numFmtId="173" fontId="1" fillId="24" borderId="1" xfId="0" applyNumberFormat="1" applyFont="1" applyFill="1" applyBorder="1" applyAlignment="1">
      <alignment horizontal="center" vertical="center"/>
    </xf>
    <xf numFmtId="177" fontId="1" fillId="11" borderId="1" xfId="0" applyNumberFormat="1" applyFont="1" applyFill="1" applyBorder="1" applyAlignment="1">
      <alignment vertical="center"/>
    </xf>
    <xf numFmtId="165" fontId="1" fillId="24" borderId="1" xfId="0" applyNumberFormat="1" applyFont="1" applyFill="1" applyBorder="1" applyAlignment="1">
      <alignment horizontal="center" vertical="center" wrapText="1"/>
    </xf>
    <xf numFmtId="0" fontId="1" fillId="24" borderId="1" xfId="0" applyFont="1" applyFill="1" applyBorder="1" applyAlignment="1">
      <alignment horizontal="left" vertical="center"/>
    </xf>
    <xf numFmtId="0" fontId="2" fillId="0" borderId="2" xfId="0" applyFont="1" applyBorder="1" applyAlignment="1">
      <alignment vertical="center"/>
    </xf>
    <xf numFmtId="1" fontId="1" fillId="24" borderId="1" xfId="0" applyNumberFormat="1" applyFont="1" applyFill="1" applyBorder="1" applyAlignment="1">
      <alignment horizontal="center" vertical="center" wrapText="1"/>
    </xf>
    <xf numFmtId="1" fontId="1" fillId="24" borderId="7" xfId="0" applyNumberFormat="1" applyFont="1" applyFill="1" applyBorder="1" applyAlignment="1">
      <alignment horizontal="center" vertical="center" wrapText="1"/>
    </xf>
    <xf numFmtId="0" fontId="1" fillId="24" borderId="4" xfId="0" applyFont="1" applyFill="1" applyBorder="1" applyAlignment="1">
      <alignment vertical="center" wrapText="1"/>
    </xf>
    <xf numFmtId="0" fontId="1" fillId="24" borderId="4" xfId="0" applyFont="1" applyFill="1" applyBorder="1" applyAlignment="1">
      <alignment horizontal="center" vertical="center" wrapText="1"/>
    </xf>
    <xf numFmtId="1" fontId="1" fillId="24" borderId="4" xfId="0" applyNumberFormat="1" applyFont="1" applyFill="1" applyBorder="1" applyAlignment="1">
      <alignment horizontal="center" vertical="center" wrapText="1"/>
    </xf>
    <xf numFmtId="170" fontId="1" fillId="24" borderId="4" xfId="0" applyNumberFormat="1" applyFont="1" applyFill="1" applyBorder="1" applyAlignment="1">
      <alignment vertical="center" wrapText="1"/>
    </xf>
    <xf numFmtId="1" fontId="1" fillId="0" borderId="18" xfId="0" applyNumberFormat="1" applyFont="1" applyBorder="1" applyAlignment="1">
      <alignment horizontal="center" vertical="center"/>
    </xf>
    <xf numFmtId="0" fontId="1" fillId="0" borderId="24" xfId="0" applyFont="1" applyBorder="1" applyAlignment="1">
      <alignment horizontal="center" vertical="center" wrapText="1"/>
    </xf>
    <xf numFmtId="0" fontId="1" fillId="0" borderId="62" xfId="0" applyFont="1" applyBorder="1" applyAlignment="1">
      <alignment vertical="center" wrapText="1"/>
    </xf>
    <xf numFmtId="0" fontId="1" fillId="0" borderId="62" xfId="0" applyFont="1" applyBorder="1" applyAlignment="1">
      <alignment horizontal="center" vertical="center" wrapText="1"/>
    </xf>
    <xf numFmtId="1" fontId="1" fillId="0" borderId="62" xfId="0" applyNumberFormat="1" applyFont="1" applyBorder="1" applyAlignment="1">
      <alignment horizontal="center" vertical="center" wrapText="1"/>
    </xf>
    <xf numFmtId="1" fontId="1" fillId="0" borderId="62" xfId="0" applyNumberFormat="1" applyFont="1" applyBorder="1" applyAlignment="1">
      <alignment horizontal="center" vertical="center"/>
    </xf>
    <xf numFmtId="170" fontId="1" fillId="0" borderId="62" xfId="0" applyNumberFormat="1" applyFont="1" applyBorder="1" applyAlignment="1">
      <alignment horizontal="center" vertical="center"/>
    </xf>
    <xf numFmtId="3" fontId="1" fillId="0" borderId="62" xfId="0" applyNumberFormat="1" applyFont="1" applyBorder="1" applyAlignment="1">
      <alignment horizontal="center" vertical="center"/>
    </xf>
    <xf numFmtId="170" fontId="1" fillId="11" borderId="1" xfId="0" applyNumberFormat="1" applyFont="1" applyFill="1" applyBorder="1" applyAlignment="1">
      <alignment horizontal="center" vertical="center"/>
    </xf>
    <xf numFmtId="0" fontId="1" fillId="0" borderId="62" xfId="0" applyFont="1" applyBorder="1" applyAlignment="1">
      <alignment horizontal="center" vertical="center"/>
    </xf>
    <xf numFmtId="0" fontId="1" fillId="11" borderId="8" xfId="0" applyFont="1" applyFill="1" applyBorder="1" applyAlignment="1">
      <alignment vertical="center"/>
    </xf>
    <xf numFmtId="0" fontId="1" fillId="11" borderId="65" xfId="0" applyFont="1" applyFill="1" applyBorder="1" applyAlignment="1">
      <alignment vertical="center" wrapText="1"/>
    </xf>
    <xf numFmtId="0" fontId="1" fillId="11" borderId="65" xfId="0" applyFont="1" applyFill="1" applyBorder="1" applyAlignment="1">
      <alignment vertical="center"/>
    </xf>
    <xf numFmtId="0" fontId="1" fillId="11" borderId="65" xfId="0" applyFont="1" applyFill="1" applyBorder="1" applyAlignment="1">
      <alignment horizontal="center" vertical="center"/>
    </xf>
    <xf numFmtId="170" fontId="1" fillId="11" borderId="65" xfId="0" applyNumberFormat="1" applyFont="1" applyFill="1" applyBorder="1" applyAlignment="1">
      <alignment horizontal="center" vertical="center"/>
    </xf>
    <xf numFmtId="3" fontId="1" fillId="11" borderId="65" xfId="0" applyNumberFormat="1" applyFont="1" applyFill="1" applyBorder="1" applyAlignment="1">
      <alignment horizontal="center" vertical="center"/>
    </xf>
    <xf numFmtId="0" fontId="1" fillId="24" borderId="7" xfId="0" applyFont="1" applyFill="1" applyBorder="1" applyAlignment="1">
      <alignment vertical="center" wrapText="1"/>
    </xf>
    <xf numFmtId="170" fontId="1" fillId="24" borderId="1" xfId="0" applyNumberFormat="1" applyFont="1" applyFill="1" applyBorder="1" applyAlignment="1">
      <alignment horizontal="center" vertical="center" wrapText="1"/>
    </xf>
    <xf numFmtId="178" fontId="1" fillId="0" borderId="20" xfId="0" applyNumberFormat="1" applyFont="1" applyBorder="1" applyAlignment="1">
      <alignment horizontal="center" vertical="center"/>
    </xf>
    <xf numFmtId="178" fontId="1" fillId="0" borderId="1" xfId="0" applyNumberFormat="1" applyFont="1" applyBorder="1" applyAlignment="1">
      <alignment horizontal="center" vertical="center"/>
    </xf>
    <xf numFmtId="0" fontId="1" fillId="0" borderId="24" xfId="0" applyFont="1" applyBorder="1" applyAlignment="1">
      <alignment vertical="center"/>
    </xf>
    <xf numFmtId="178" fontId="1" fillId="11" borderId="4" xfId="0" applyNumberFormat="1" applyFont="1" applyFill="1" applyBorder="1" applyAlignment="1">
      <alignment horizontal="center" vertical="center"/>
    </xf>
    <xf numFmtId="4" fontId="0" fillId="24" borderId="1" xfId="0" applyNumberFormat="1" applyFont="1" applyFill="1" applyBorder="1" applyAlignment="1">
      <alignment vertical="center"/>
    </xf>
    <xf numFmtId="3" fontId="0" fillId="24" borderId="1" xfId="0" applyNumberFormat="1" applyFont="1" applyFill="1" applyBorder="1" applyAlignment="1">
      <alignment horizontal="center" vertical="center"/>
    </xf>
    <xf numFmtId="4" fontId="0" fillId="0" borderId="1" xfId="0" applyNumberFormat="1" applyFont="1" applyBorder="1" applyAlignment="1">
      <alignment vertical="center"/>
    </xf>
    <xf numFmtId="178" fontId="0" fillId="0" borderId="1" xfId="0" applyNumberFormat="1" applyFont="1" applyBorder="1" applyAlignment="1">
      <alignment horizontal="center" vertical="center"/>
    </xf>
    <xf numFmtId="165" fontId="0" fillId="11" borderId="1" xfId="0" applyNumberFormat="1" applyFont="1" applyFill="1" applyBorder="1" applyAlignment="1">
      <alignment vertical="center"/>
    </xf>
    <xf numFmtId="165" fontId="0" fillId="11" borderId="1" xfId="0" applyNumberFormat="1" applyFont="1" applyFill="1" applyBorder="1" applyAlignment="1">
      <alignment horizontal="center" vertical="center"/>
    </xf>
    <xf numFmtId="0" fontId="0" fillId="11" borderId="1" xfId="0" applyFont="1" applyFill="1" applyBorder="1" applyAlignment="1">
      <alignment vertical="center"/>
    </xf>
    <xf numFmtId="167" fontId="1" fillId="11" borderId="1" xfId="0" applyNumberFormat="1" applyFont="1" applyFill="1" applyBorder="1" applyAlignment="1">
      <alignment vertical="center"/>
    </xf>
    <xf numFmtId="4" fontId="1" fillId="13" borderId="1" xfId="0" applyNumberFormat="1" applyFont="1" applyFill="1" applyBorder="1" applyAlignment="1">
      <alignment vertical="center"/>
    </xf>
    <xf numFmtId="165" fontId="1" fillId="13" borderId="1" xfId="0" applyNumberFormat="1" applyFont="1" applyFill="1" applyBorder="1" applyAlignment="1">
      <alignment horizontal="center" vertical="center" wrapText="1"/>
    </xf>
    <xf numFmtId="0" fontId="1" fillId="0" borderId="0" xfId="0" applyFont="1" applyAlignment="1">
      <alignment horizontal="left" vertical="center" wrapText="1"/>
    </xf>
    <xf numFmtId="0" fontId="0" fillId="0" borderId="0" xfId="0" applyFont="1" applyAlignment="1">
      <alignment vertical="center"/>
    </xf>
    <xf numFmtId="0" fontId="1" fillId="0" borderId="0" xfId="0" applyFont="1" applyAlignment="1">
      <alignment horizontal="left" vertical="top" wrapText="1"/>
    </xf>
    <xf numFmtId="0" fontId="0" fillId="0" borderId="0" xfId="0" applyFont="1" applyAlignment="1">
      <alignment horizontal="left" vertical="top" wrapText="1"/>
    </xf>
    <xf numFmtId="0" fontId="17" fillId="0" borderId="17" xfId="0" applyFont="1" applyBorder="1" applyAlignment="1">
      <alignment vertical="center"/>
    </xf>
    <xf numFmtId="0" fontId="2" fillId="13" borderId="18" xfId="0" applyFont="1" applyFill="1" applyBorder="1" applyAlignment="1">
      <alignment horizontal="left" vertical="center"/>
    </xf>
    <xf numFmtId="0" fontId="17" fillId="0" borderId="19" xfId="0" applyFont="1" applyBorder="1" applyAlignment="1">
      <alignment vertical="center"/>
    </xf>
    <xf numFmtId="0" fontId="17" fillId="0" borderId="20" xfId="0" applyFont="1" applyBorder="1" applyAlignment="1">
      <alignment vertical="center"/>
    </xf>
    <xf numFmtId="0" fontId="2" fillId="16" borderId="18" xfId="0" applyFont="1" applyFill="1" applyBorder="1" applyAlignment="1">
      <alignment horizontal="left" vertical="center"/>
    </xf>
    <xf numFmtId="0" fontId="17" fillId="0" borderId="29" xfId="0" applyFont="1" applyBorder="1" applyAlignment="1">
      <alignment vertical="center"/>
    </xf>
    <xf numFmtId="0" fontId="2" fillId="22" borderId="18" xfId="0" applyFont="1" applyFill="1" applyBorder="1" applyAlignment="1">
      <alignment horizontal="left" vertical="center" wrapText="1"/>
    </xf>
    <xf numFmtId="0" fontId="3" fillId="13" borderId="42" xfId="0" applyFont="1" applyFill="1" applyBorder="1" applyAlignment="1">
      <alignment horizontal="center" vertical="center"/>
    </xf>
    <xf numFmtId="0" fontId="2" fillId="23" borderId="18" xfId="0" applyFont="1" applyFill="1" applyBorder="1" applyAlignment="1">
      <alignment horizontal="center" vertical="center"/>
    </xf>
    <xf numFmtId="0" fontId="1" fillId="10" borderId="18" xfId="0" applyFont="1" applyFill="1" applyBorder="1" applyAlignment="1">
      <alignment vertical="center"/>
    </xf>
    <xf numFmtId="0" fontId="1" fillId="7" borderId="43" xfId="0" applyFont="1" applyFill="1" applyBorder="1" applyAlignment="1">
      <alignment horizontal="left" vertical="top" wrapText="1"/>
    </xf>
    <xf numFmtId="0" fontId="17" fillId="0" borderId="44" xfId="0" applyFont="1" applyBorder="1" applyAlignment="1">
      <alignment vertical="center"/>
    </xf>
    <xf numFmtId="0" fontId="17" fillId="0" borderId="45" xfId="0" applyFont="1" applyBorder="1" applyAlignment="1">
      <alignment vertical="center"/>
    </xf>
    <xf numFmtId="0" fontId="17" fillId="0" borderId="46" xfId="0" applyFont="1" applyBorder="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 fillId="27" borderId="58" xfId="0" applyFont="1" applyFill="1" applyBorder="1" applyAlignment="1">
      <alignment vertical="center" wrapText="1"/>
    </xf>
    <xf numFmtId="0" fontId="17" fillId="0" borderId="59" xfId="0" applyFont="1" applyBorder="1" applyAlignment="1">
      <alignment vertical="center"/>
    </xf>
    <xf numFmtId="0" fontId="17" fillId="0" borderId="32" xfId="0" applyFont="1" applyBorder="1" applyAlignment="1">
      <alignment vertical="center"/>
    </xf>
    <xf numFmtId="0" fontId="17" fillId="0" borderId="28" xfId="0" applyFont="1" applyBorder="1" applyAlignment="1">
      <alignment vertical="center"/>
    </xf>
    <xf numFmtId="0" fontId="17" fillId="0" borderId="62" xfId="0" applyFont="1" applyBorder="1" applyAlignment="1">
      <alignment vertical="center"/>
    </xf>
    <xf numFmtId="0" fontId="26" fillId="0" borderId="0" xfId="0" applyFont="1" applyAlignment="1">
      <alignment horizontal="left" vertical="top" wrapText="1"/>
    </xf>
    <xf numFmtId="0" fontId="1" fillId="0" borderId="0" xfId="0" applyFont="1" applyAlignment="1">
      <alignment vertical="center" wrapText="1"/>
    </xf>
    <xf numFmtId="0" fontId="1" fillId="0" borderId="0" xfId="0" applyFont="1" applyAlignment="1">
      <alignment vertical="center" textRotation="90"/>
    </xf>
    <xf numFmtId="0" fontId="0" fillId="0" borderId="0" xfId="0" applyFont="1" applyAlignment="1">
      <alignment horizontal="left" vertical="center" wrapText="1"/>
    </xf>
    <xf numFmtId="0" fontId="0" fillId="32" borderId="18" xfId="0" applyFont="1" applyFill="1" applyBorder="1" applyAlignment="1">
      <alignment horizontal="left" vertical="center"/>
    </xf>
    <xf numFmtId="0" fontId="3" fillId="0" borderId="18" xfId="0" applyFont="1" applyBorder="1" applyAlignment="1">
      <alignment horizontal="center" vertical="center"/>
    </xf>
    <xf numFmtId="49" fontId="33" fillId="4" borderId="81" xfId="0" applyNumberFormat="1" applyFont="1" applyFill="1" applyBorder="1" applyAlignment="1">
      <alignment horizontal="left" vertical="center"/>
    </xf>
    <xf numFmtId="0" fontId="17" fillId="0" borderId="82" xfId="0" applyFont="1" applyBorder="1" applyAlignment="1">
      <alignment vertical="center"/>
    </xf>
    <xf numFmtId="0" fontId="17" fillId="0" borderId="83" xfId="0" applyFont="1" applyBorder="1" applyAlignment="1">
      <alignment vertical="center"/>
    </xf>
    <xf numFmtId="0" fontId="17" fillId="0" borderId="86" xfId="0" applyFont="1" applyBorder="1" applyAlignment="1">
      <alignment vertical="center"/>
    </xf>
    <xf numFmtId="0" fontId="34" fillId="4" borderId="85" xfId="0" applyFont="1" applyFill="1" applyBorder="1" applyAlignment="1">
      <alignment horizontal="right" vertical="center"/>
    </xf>
    <xf numFmtId="14" fontId="34" fillId="4" borderId="87" xfId="0" applyNumberFormat="1" applyFont="1" applyFill="1" applyBorder="1" applyAlignment="1">
      <alignment horizontal="left"/>
    </xf>
    <xf numFmtId="0" fontId="36" fillId="34" borderId="89" xfId="0" applyFont="1" applyFill="1" applyBorder="1" applyAlignment="1">
      <alignment horizontal="left"/>
    </xf>
    <xf numFmtId="0" fontId="17" fillId="0" borderId="90" xfId="0" applyFont="1" applyBorder="1" applyAlignment="1">
      <alignment vertical="center"/>
    </xf>
    <xf numFmtId="176" fontId="37" fillId="0" borderId="89" xfId="0" applyNumberFormat="1" applyFont="1" applyBorder="1" applyAlignment="1">
      <alignment horizontal="left" wrapText="1"/>
    </xf>
    <xf numFmtId="0" fontId="36" fillId="34" borderId="89" xfId="0" applyFont="1" applyFill="1" applyBorder="1" applyAlignment="1">
      <alignment horizontal="center"/>
    </xf>
    <xf numFmtId="0" fontId="38" fillId="35" borderId="89" xfId="0" applyFont="1" applyFill="1" applyBorder="1" applyAlignment="1">
      <alignment horizontal="center" vertical="center"/>
    </xf>
    <xf numFmtId="0" fontId="36" fillId="35" borderId="89" xfId="0" applyFont="1" applyFill="1" applyBorder="1" applyAlignment="1">
      <alignment horizontal="left" vertical="center"/>
    </xf>
    <xf numFmtId="0" fontId="2" fillId="40" borderId="18" xfId="0" applyFont="1" applyFill="1" applyBorder="1" applyAlignment="1">
      <alignment vertical="center"/>
    </xf>
    <xf numFmtId="0" fontId="1" fillId="0" borderId="18" xfId="0" applyFont="1" applyBorder="1" applyAlignment="1">
      <alignment vertical="center" wrapText="1"/>
    </xf>
    <xf numFmtId="0" fontId="1" fillId="0" borderId="18" xfId="0" applyFont="1" applyBorder="1" applyAlignment="1">
      <alignment vertical="center"/>
    </xf>
    <xf numFmtId="0" fontId="32" fillId="7" borderId="98" xfId="0" applyFont="1" applyFill="1" applyBorder="1" applyAlignment="1">
      <alignment horizontal="left" vertical="top" wrapText="1"/>
    </xf>
    <xf numFmtId="0" fontId="17" fillId="0" borderId="73" xfId="0" applyFont="1" applyBorder="1" applyAlignment="1">
      <alignment vertical="center"/>
    </xf>
    <xf numFmtId="0" fontId="17" fillId="0" borderId="99" xfId="0" applyFont="1" applyBorder="1" applyAlignment="1">
      <alignment vertical="center"/>
    </xf>
    <xf numFmtId="0" fontId="17" fillId="0" borderId="2" xfId="0" applyFont="1" applyBorder="1" applyAlignment="1">
      <alignment vertical="center"/>
    </xf>
    <xf numFmtId="9" fontId="0" fillId="2" borderId="1" xfId="1" applyFont="1" applyFill="1" applyBorder="1" applyAlignment="1">
      <alignment horizontal="center" vertical="center"/>
    </xf>
    <xf numFmtId="17" fontId="48" fillId="0" borderId="0" xfId="0" applyNumberFormat="1" applyFont="1" applyAlignment="1">
      <alignment horizontal="left" vertical="center"/>
    </xf>
    <xf numFmtId="0" fontId="50" fillId="0" borderId="0" xfId="0" applyFont="1" applyAlignment="1">
      <alignment vertical="center" wrapText="1"/>
    </xf>
    <xf numFmtId="0" fontId="49" fillId="0" borderId="0" xfId="0" applyFont="1" applyAlignment="1">
      <alignment vertical="center"/>
    </xf>
    <xf numFmtId="0" fontId="48" fillId="46" borderId="100" xfId="0" applyFont="1" applyFill="1" applyBorder="1" applyAlignment="1">
      <alignment vertical="center"/>
    </xf>
    <xf numFmtId="0" fontId="50" fillId="46" borderId="100" xfId="0" applyFont="1" applyFill="1" applyBorder="1" applyAlignment="1">
      <alignment vertical="center" wrapText="1"/>
    </xf>
    <xf numFmtId="0" fontId="49" fillId="47" borderId="100" xfId="0" applyFont="1" applyFill="1" applyBorder="1" applyAlignment="1">
      <alignment vertical="center" wrapText="1"/>
    </xf>
    <xf numFmtId="0" fontId="49" fillId="47" borderId="100" xfId="0" applyFont="1" applyFill="1" applyBorder="1" applyAlignment="1">
      <alignment horizontal="center" vertical="center" wrapText="1"/>
    </xf>
    <xf numFmtId="0" fontId="50" fillId="47" borderId="100" xfId="0" applyFont="1" applyFill="1" applyBorder="1" applyAlignment="1">
      <alignment vertical="center" wrapText="1"/>
    </xf>
    <xf numFmtId="0" fontId="49" fillId="45" borderId="100" xfId="0" applyFont="1" applyFill="1" applyBorder="1" applyAlignment="1">
      <alignment vertical="center" wrapText="1"/>
    </xf>
    <xf numFmtId="0" fontId="50" fillId="45" borderId="100" xfId="0" applyFont="1" applyFill="1" applyBorder="1" applyAlignment="1">
      <alignment vertical="center" wrapText="1"/>
    </xf>
    <xf numFmtId="0" fontId="50" fillId="0" borderId="50" xfId="0" applyFont="1" applyBorder="1" applyAlignment="1">
      <alignment vertical="center" wrapText="1"/>
    </xf>
    <xf numFmtId="0" fontId="48" fillId="48" borderId="100" xfId="0" applyFont="1" applyFill="1" applyBorder="1" applyAlignment="1">
      <alignment vertical="center"/>
    </xf>
    <xf numFmtId="0" fontId="50" fillId="48" borderId="100" xfId="0" applyFont="1" applyFill="1" applyBorder="1" applyAlignment="1">
      <alignment vertical="center" wrapText="1"/>
    </xf>
    <xf numFmtId="1" fontId="49" fillId="49" borderId="100" xfId="0" applyNumberFormat="1" applyFont="1" applyFill="1" applyBorder="1" applyAlignment="1">
      <alignment horizontal="center" vertical="center" wrapText="1"/>
    </xf>
    <xf numFmtId="2" fontId="49" fillId="49" borderId="100" xfId="0" applyNumberFormat="1" applyFont="1" applyFill="1" applyBorder="1" applyAlignment="1">
      <alignment horizontal="center" vertical="center"/>
    </xf>
    <xf numFmtId="0" fontId="50" fillId="49" borderId="100" xfId="0" applyFont="1" applyFill="1" applyBorder="1" applyAlignment="1">
      <alignment vertical="center" wrapText="1"/>
    </xf>
    <xf numFmtId="2" fontId="48" fillId="45" borderId="100" xfId="0" applyNumberFormat="1" applyFont="1" applyFill="1" applyBorder="1" applyAlignment="1">
      <alignment horizontal="center" vertical="center" wrapText="1"/>
    </xf>
    <xf numFmtId="1" fontId="48" fillId="45" borderId="100" xfId="0" applyNumberFormat="1" applyFont="1" applyFill="1" applyBorder="1" applyAlignment="1">
      <alignment horizontal="center" vertical="center" wrapText="1"/>
    </xf>
    <xf numFmtId="0" fontId="49" fillId="45" borderId="50" xfId="0" applyFont="1" applyFill="1" applyBorder="1" applyAlignment="1">
      <alignment horizontal="left" vertical="center" wrapText="1"/>
    </xf>
    <xf numFmtId="0" fontId="47" fillId="8" borderId="1" xfId="0" applyFont="1" applyFill="1" applyBorder="1" applyAlignment="1">
      <alignment horizontal="center" vertical="center"/>
    </xf>
    <xf numFmtId="0" fontId="49" fillId="7" borderId="7" xfId="0" applyFont="1" applyFill="1" applyBorder="1" applyAlignment="1">
      <alignment horizontal="left" vertical="top" wrapText="1"/>
    </xf>
    <xf numFmtId="0" fontId="53" fillId="7" borderId="3" xfId="0" applyFont="1" applyFill="1" applyBorder="1" applyAlignment="1">
      <alignment vertical="center"/>
    </xf>
    <xf numFmtId="0" fontId="49" fillId="0" borderId="99" xfId="0" applyFont="1" applyBorder="1" applyAlignment="1">
      <alignment horizontal="left" vertical="center" wrapText="1"/>
    </xf>
    <xf numFmtId="0" fontId="49" fillId="7" borderId="15" xfId="0" applyFont="1" applyFill="1" applyBorder="1" applyAlignment="1">
      <alignment horizontal="left" vertical="top" wrapText="1"/>
    </xf>
    <xf numFmtId="0" fontId="54" fillId="0" borderId="16" xfId="0" applyFont="1" applyBorder="1" applyAlignment="1">
      <alignment vertical="center"/>
    </xf>
    <xf numFmtId="0" fontId="54" fillId="0" borderId="17" xfId="0" applyFont="1" applyBorder="1" applyAlignment="1">
      <alignment vertical="center"/>
    </xf>
    <xf numFmtId="0" fontId="49" fillId="7" borderId="3" xfId="0" applyFont="1" applyFill="1" applyBorder="1" applyAlignment="1">
      <alignment horizontal="left" vertical="center" wrapText="1"/>
    </xf>
    <xf numFmtId="0" fontId="14" fillId="50" borderId="3" xfId="0" applyFont="1" applyFill="1" applyBorder="1" applyAlignment="1">
      <alignment vertical="center"/>
    </xf>
    <xf numFmtId="0" fontId="3" fillId="0" borderId="101" xfId="0" applyFont="1" applyBorder="1" applyAlignment="1">
      <alignment vertical="center"/>
    </xf>
    <xf numFmtId="0" fontId="0" fillId="0" borderId="101" xfId="0" applyFont="1" applyBorder="1" applyAlignment="1">
      <alignment vertical="center"/>
    </xf>
    <xf numFmtId="0" fontId="48" fillId="0" borderId="101" xfId="0" applyFont="1" applyBorder="1" applyAlignment="1">
      <alignment vertical="center"/>
    </xf>
  </cellXfs>
  <cellStyles count="2">
    <cellStyle name="Normal" xfId="0" builtinId="0"/>
    <cellStyle name="Percent" xfId="1" builtinId="5"/>
  </cellStyles>
  <dxfs count="11">
    <dxf>
      <font>
        <color rgb="FFFF0000"/>
      </font>
      <fill>
        <patternFill patternType="none"/>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Capital Allocation by Category</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200A-47DA-85B0-DCFA4E6C0F47}"/>
              </c:ext>
            </c:extLst>
          </c:dPt>
          <c:dPt>
            <c:idx val="1"/>
            <c:bubble3D val="0"/>
            <c:spPr>
              <a:solidFill>
                <a:schemeClr val="accent2"/>
              </a:solidFill>
            </c:spPr>
            <c:extLst>
              <c:ext xmlns:c16="http://schemas.microsoft.com/office/drawing/2014/chart" uri="{C3380CC4-5D6E-409C-BE32-E72D297353CC}">
                <c16:uniqueId val="{00000003-200A-47DA-85B0-DCFA4E6C0F47}"/>
              </c:ext>
            </c:extLst>
          </c:dPt>
          <c:dPt>
            <c:idx val="2"/>
            <c:bubble3D val="0"/>
            <c:spPr>
              <a:solidFill>
                <a:schemeClr val="accent3"/>
              </a:solidFill>
            </c:spPr>
            <c:extLst>
              <c:ext xmlns:c16="http://schemas.microsoft.com/office/drawing/2014/chart" uri="{C3380CC4-5D6E-409C-BE32-E72D297353CC}">
                <c16:uniqueId val="{00000005-200A-47DA-85B0-DCFA4E6C0F47}"/>
              </c:ext>
            </c:extLst>
          </c:dPt>
          <c:dPt>
            <c:idx val="3"/>
            <c:bubble3D val="0"/>
            <c:spPr>
              <a:solidFill>
                <a:schemeClr val="accent4"/>
              </a:solidFill>
            </c:spPr>
            <c:extLst>
              <c:ext xmlns:c16="http://schemas.microsoft.com/office/drawing/2014/chart" uri="{C3380CC4-5D6E-409C-BE32-E72D297353CC}">
                <c16:uniqueId val="{00000007-200A-47DA-85B0-DCFA4E6C0F47}"/>
              </c:ext>
            </c:extLst>
          </c:dPt>
          <c:dPt>
            <c:idx val="4"/>
            <c:bubble3D val="0"/>
            <c:spPr>
              <a:solidFill>
                <a:schemeClr val="accent5"/>
              </a:solidFill>
            </c:spPr>
            <c:extLst>
              <c:ext xmlns:c16="http://schemas.microsoft.com/office/drawing/2014/chart" uri="{C3380CC4-5D6E-409C-BE32-E72D297353CC}">
                <c16:uniqueId val="{00000009-200A-47DA-85B0-DCFA4E6C0F47}"/>
              </c:ext>
            </c:extLst>
          </c:dPt>
          <c:dPt>
            <c:idx val="5"/>
            <c:bubble3D val="0"/>
            <c:spPr>
              <a:solidFill>
                <a:schemeClr val="accent6"/>
              </a:solidFill>
            </c:spPr>
            <c:extLst>
              <c:ext xmlns:c16="http://schemas.microsoft.com/office/drawing/2014/chart" uri="{C3380CC4-5D6E-409C-BE32-E72D297353CC}">
                <c16:uniqueId val="{0000000B-200A-47DA-85B0-DCFA4E6C0F47}"/>
              </c:ext>
            </c:extLst>
          </c:dPt>
          <c:cat>
            <c:strRef>
              <c:f>'Startup Costs'!$I$28:$I$33</c:f>
              <c:strCache>
                <c:ptCount val="6"/>
                <c:pt idx="0">
                  <c:v>Greenhouse and/or Building Improvements</c:v>
                </c:pt>
                <c:pt idx="1">
                  <c:v>Aquaponic System</c:v>
                </c:pt>
                <c:pt idx="2">
                  <c:v>City and County Entitlement</c:v>
                </c:pt>
                <c:pt idx="3">
                  <c:v>Site Development</c:v>
                </c:pt>
                <c:pt idx="4">
                  <c:v>FF&amp;E</c:v>
                </c:pt>
                <c:pt idx="5">
                  <c:v>Farm Supplies</c:v>
                </c:pt>
              </c:strCache>
            </c:strRef>
          </c:cat>
          <c:val>
            <c:numRef>
              <c:f>'Startup Costs'!$J$28:$J$33</c:f>
              <c:numCache>
                <c:formatCode>"$"#,##0</c:formatCode>
                <c:ptCount val="6"/>
                <c:pt idx="0">
                  <c:v>50000</c:v>
                </c:pt>
                <c:pt idx="1">
                  <c:v>0</c:v>
                </c:pt>
                <c:pt idx="2">
                  <c:v>0</c:v>
                </c:pt>
                <c:pt idx="3">
                  <c:v>0</c:v>
                </c:pt>
                <c:pt idx="4">
                  <c:v>0</c:v>
                </c:pt>
                <c:pt idx="5">
                  <c:v>0</c:v>
                </c:pt>
              </c:numCache>
            </c:numRef>
          </c:val>
          <c:extLst>
            <c:ext xmlns:c16="http://schemas.microsoft.com/office/drawing/2014/chart" uri="{C3380CC4-5D6E-409C-BE32-E72D297353CC}">
              <c16:uniqueId val="{0000000C-200A-47DA-85B0-DCFA4E6C0F47}"/>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619125</xdr:colOff>
      <xdr:row>0</xdr:row>
      <xdr:rowOff>95250</xdr:rowOff>
    </xdr:from>
    <xdr:ext cx="42672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219075</xdr:colOff>
      <xdr:row>26</xdr:row>
      <xdr:rowOff>200025</xdr:rowOff>
    </xdr:from>
    <xdr:ext cx="4457700" cy="3028950"/>
    <xdr:graphicFrame macro="">
      <xdr:nvGraphicFramePr>
        <xdr:cNvPr id="698311874" name="Chart 1">
          <a:extLst>
            <a:ext uri="{FF2B5EF4-FFF2-40B4-BE49-F238E27FC236}">
              <a16:creationId xmlns:a16="http://schemas.microsoft.com/office/drawing/2014/main" id="{00000000-0008-0000-0100-0000C2649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outlinePr summaryBelow="0" summaryRight="0"/>
    <pageSetUpPr fitToPage="1"/>
  </sheetPr>
  <dimension ref="A1:Z1000"/>
  <sheetViews>
    <sheetView showGridLines="0" tabSelected="1" topLeftCell="A4" workbookViewId="0">
      <selection activeCell="F12" sqref="F12"/>
    </sheetView>
  </sheetViews>
  <sheetFormatPr defaultColWidth="14.44140625" defaultRowHeight="15" customHeight="1"/>
  <cols>
    <col min="1" max="1" width="9.44140625" customWidth="1"/>
    <col min="2" max="2" width="71" customWidth="1"/>
    <col min="3" max="3" width="9.33203125" customWidth="1"/>
    <col min="4" max="4" width="9.6640625" customWidth="1"/>
    <col min="5" max="5" width="5.33203125" customWidth="1"/>
    <col min="6" max="26" width="17.33203125" customWidth="1"/>
  </cols>
  <sheetData>
    <row r="1" spans="1:26" ht="15" customHeight="1">
      <c r="B1" s="1"/>
      <c r="C1" s="1"/>
      <c r="D1" s="1"/>
      <c r="E1" s="1"/>
      <c r="F1" s="1"/>
      <c r="G1" s="1"/>
      <c r="H1" s="1"/>
      <c r="I1" s="1"/>
      <c r="J1" s="1"/>
      <c r="K1" s="1"/>
    </row>
    <row r="2" spans="1:26" ht="15" customHeight="1">
      <c r="B2" s="1"/>
      <c r="C2" s="2" t="s">
        <v>0</v>
      </c>
      <c r="D2" s="3">
        <v>44593</v>
      </c>
      <c r="E2" s="1"/>
      <c r="F2" s="1"/>
      <c r="G2" s="1"/>
      <c r="H2" s="1"/>
      <c r="I2" s="1"/>
      <c r="J2" s="1"/>
      <c r="K2" s="1"/>
      <c r="L2" s="1" t="s">
        <v>1</v>
      </c>
    </row>
    <row r="3" spans="1:26" ht="15" customHeight="1">
      <c r="B3" s="1"/>
      <c r="C3" s="4" t="s">
        <v>2</v>
      </c>
      <c r="D3" s="5" t="s">
        <v>3</v>
      </c>
      <c r="E3" s="1"/>
      <c r="F3" s="1"/>
      <c r="G3" s="1"/>
      <c r="H3" s="1"/>
      <c r="I3" s="1"/>
      <c r="J3" s="1"/>
      <c r="K3" s="1"/>
      <c r="L3" s="1" t="s">
        <v>4</v>
      </c>
    </row>
    <row r="4" spans="1:26" ht="15" customHeight="1">
      <c r="B4" s="1"/>
      <c r="C4" s="1"/>
      <c r="D4" s="1"/>
      <c r="E4" s="1"/>
      <c r="F4" s="1"/>
      <c r="G4" s="1"/>
      <c r="H4" s="1"/>
      <c r="I4" s="1"/>
      <c r="J4" s="1"/>
      <c r="K4" s="1"/>
    </row>
    <row r="5" spans="1:26" ht="15" customHeight="1">
      <c r="B5" s="6"/>
      <c r="C5" s="1"/>
      <c r="D5" s="1"/>
      <c r="E5" s="1"/>
      <c r="F5" s="1"/>
      <c r="G5" s="1"/>
      <c r="H5" s="1"/>
      <c r="I5" s="1"/>
      <c r="J5" s="1"/>
      <c r="K5" s="1"/>
    </row>
    <row r="6" spans="1:26" ht="17.25" customHeight="1">
      <c r="B6" s="7" t="s">
        <v>5</v>
      </c>
      <c r="C6" s="8"/>
      <c r="D6" s="8"/>
      <c r="E6" s="1"/>
      <c r="F6" s="9" t="s">
        <v>6</v>
      </c>
      <c r="G6" s="8"/>
      <c r="H6" s="8"/>
      <c r="I6" s="1"/>
      <c r="J6" s="1"/>
      <c r="K6" s="1"/>
    </row>
    <row r="7" spans="1:26" ht="64.5" customHeight="1">
      <c r="B7" s="967" t="s">
        <v>7</v>
      </c>
      <c r="C7" s="968"/>
      <c r="D7" s="968"/>
      <c r="E7" s="1"/>
      <c r="F7" s="969" t="s">
        <v>8</v>
      </c>
      <c r="G7" s="968"/>
      <c r="H7" s="968"/>
      <c r="I7" s="968"/>
      <c r="J7" s="968"/>
      <c r="K7" s="968"/>
    </row>
    <row r="8" spans="1:26" ht="15" customHeight="1">
      <c r="B8" s="1"/>
      <c r="C8" s="1"/>
      <c r="D8" s="1"/>
      <c r="E8" s="1"/>
      <c r="F8" s="967"/>
      <c r="G8" s="968"/>
      <c r="H8" s="968"/>
      <c r="I8" s="1"/>
      <c r="J8" s="1"/>
      <c r="K8" s="1"/>
    </row>
    <row r="9" spans="1:26" ht="15" customHeight="1">
      <c r="B9" s="9" t="s">
        <v>9</v>
      </c>
      <c r="C9" s="8"/>
      <c r="D9" s="8"/>
      <c r="E9" s="1"/>
      <c r="F9" s="1050" t="s">
        <v>977</v>
      </c>
      <c r="G9" s="8"/>
      <c r="H9" s="8"/>
      <c r="I9" s="8"/>
      <c r="J9" s="8"/>
      <c r="K9" s="8"/>
    </row>
    <row r="10" spans="1:26" ht="15" customHeight="1">
      <c r="B10" s="1" t="s">
        <v>11</v>
      </c>
      <c r="C10" s="1"/>
      <c r="D10" s="1"/>
      <c r="E10" s="1"/>
      <c r="F10" s="1" t="s">
        <v>966</v>
      </c>
      <c r="G10" s="1"/>
      <c r="H10" s="1"/>
      <c r="I10" s="1"/>
      <c r="J10" s="1"/>
      <c r="K10" s="1"/>
    </row>
    <row r="11" spans="1:26" ht="15" customHeight="1">
      <c r="A11" s="1"/>
      <c r="B11" s="11" t="s">
        <v>13</v>
      </c>
      <c r="C11" s="12" t="s">
        <v>1</v>
      </c>
      <c r="D11" s="1"/>
      <c r="E11" s="1"/>
      <c r="F11" s="1022" t="s">
        <v>978</v>
      </c>
      <c r="G11" s="1"/>
      <c r="H11" s="1"/>
      <c r="I11" s="1"/>
      <c r="J11" s="1"/>
      <c r="K11" s="1"/>
      <c r="L11" s="1"/>
      <c r="M11" s="1"/>
      <c r="N11" s="1"/>
      <c r="O11" s="1"/>
      <c r="P11" s="1"/>
      <c r="Q11" s="1"/>
      <c r="R11" s="1"/>
      <c r="S11" s="1"/>
      <c r="T11" s="1"/>
      <c r="U11" s="1"/>
      <c r="V11" s="1"/>
      <c r="W11" s="1"/>
      <c r="X11" s="1"/>
      <c r="Y11" s="1"/>
      <c r="Z11" s="1"/>
    </row>
    <row r="12" spans="1:26" ht="15" customHeight="1">
      <c r="B12" s="13" t="s">
        <v>15</v>
      </c>
      <c r="C12" s="1"/>
      <c r="D12" s="1"/>
      <c r="E12" s="1"/>
      <c r="G12" s="1"/>
      <c r="H12" s="1"/>
      <c r="I12" s="1"/>
      <c r="J12" s="1"/>
      <c r="K12" s="1"/>
    </row>
    <row r="13" spans="1:26" ht="16.5" customHeight="1">
      <c r="A13" s="1"/>
      <c r="B13" s="1" t="s">
        <v>17</v>
      </c>
      <c r="C13" s="1"/>
      <c r="D13" s="1"/>
      <c r="E13" s="1"/>
      <c r="G13" s="1"/>
      <c r="H13" s="1"/>
      <c r="I13" s="1"/>
      <c r="J13" s="1"/>
      <c r="K13" s="1"/>
      <c r="L13" s="1"/>
      <c r="M13" s="1"/>
      <c r="N13" s="1"/>
      <c r="O13" s="1"/>
      <c r="P13" s="1"/>
      <c r="Q13" s="1"/>
      <c r="R13" s="1"/>
      <c r="S13" s="1"/>
      <c r="T13" s="1"/>
      <c r="U13" s="1"/>
      <c r="V13" s="1"/>
      <c r="W13" s="1"/>
      <c r="X13" s="1"/>
      <c r="Y13" s="1"/>
      <c r="Z13" s="1"/>
    </row>
    <row r="14" spans="1:26" ht="15" customHeight="1">
      <c r="B14" s="1" t="s">
        <v>19</v>
      </c>
      <c r="C14" s="1"/>
      <c r="D14" s="1"/>
      <c r="E14" s="1"/>
      <c r="G14" s="1"/>
      <c r="H14" s="1"/>
      <c r="I14" s="1"/>
      <c r="J14" s="1"/>
      <c r="K14" s="1"/>
    </row>
    <row r="15" spans="1:26" ht="15" customHeight="1">
      <c r="A15" s="1"/>
      <c r="B15" s="1" t="s">
        <v>21</v>
      </c>
      <c r="C15" s="1"/>
      <c r="D15" s="1"/>
      <c r="E15" s="1"/>
      <c r="G15" s="1"/>
      <c r="H15" s="1"/>
      <c r="I15" s="1"/>
      <c r="J15" s="1"/>
      <c r="K15" s="1"/>
      <c r="L15" s="1"/>
      <c r="M15" s="1"/>
      <c r="N15" s="1"/>
      <c r="O15" s="1"/>
      <c r="P15" s="1"/>
      <c r="Q15" s="1"/>
      <c r="R15" s="1"/>
      <c r="S15" s="1"/>
      <c r="T15" s="1"/>
      <c r="U15" s="1"/>
      <c r="V15" s="1"/>
      <c r="W15" s="1"/>
      <c r="X15" s="1"/>
      <c r="Y15" s="1"/>
      <c r="Z15" s="1"/>
    </row>
    <row r="16" spans="1:26" ht="15" customHeight="1">
      <c r="A16" s="1"/>
      <c r="B16" s="1" t="s">
        <v>23</v>
      </c>
      <c r="C16" s="1"/>
      <c r="D16" s="1"/>
      <c r="E16" s="1"/>
      <c r="G16" s="1"/>
      <c r="H16" s="1"/>
      <c r="I16" s="1"/>
      <c r="J16" s="1"/>
      <c r="K16" s="1"/>
      <c r="L16" s="1"/>
      <c r="M16" s="1"/>
      <c r="N16" s="1"/>
      <c r="O16" s="1"/>
      <c r="P16" s="1"/>
      <c r="Q16" s="1"/>
      <c r="R16" s="1"/>
      <c r="S16" s="1"/>
      <c r="T16" s="1"/>
      <c r="U16" s="1"/>
      <c r="V16" s="1"/>
      <c r="W16" s="1"/>
      <c r="X16" s="1"/>
      <c r="Y16" s="1"/>
      <c r="Z16" s="1"/>
    </row>
    <row r="17" spans="1:26" ht="15" customHeight="1">
      <c r="A17" s="1"/>
      <c r="B17" s="1" t="s">
        <v>25</v>
      </c>
      <c r="C17" s="1"/>
      <c r="D17" s="1"/>
      <c r="E17" s="1"/>
      <c r="F17" s="1048" t="s">
        <v>10</v>
      </c>
      <c r="G17" s="1049"/>
      <c r="H17" s="1049"/>
      <c r="I17" s="1049"/>
      <c r="J17" s="1049"/>
      <c r="K17" s="1049"/>
      <c r="L17" s="1"/>
      <c r="M17" s="1"/>
      <c r="N17" s="1"/>
      <c r="O17" s="1"/>
      <c r="P17" s="1"/>
      <c r="Q17" s="1"/>
      <c r="R17" s="1"/>
      <c r="S17" s="1"/>
      <c r="T17" s="1"/>
      <c r="U17" s="1"/>
      <c r="V17" s="1"/>
      <c r="W17" s="1"/>
      <c r="X17" s="1"/>
      <c r="Y17" s="1"/>
      <c r="Z17" s="1"/>
    </row>
    <row r="18" spans="1:26" ht="27.75" customHeight="1">
      <c r="B18" s="13" t="s">
        <v>27</v>
      </c>
      <c r="C18" s="13"/>
      <c r="D18" s="13"/>
      <c r="E18" s="1"/>
      <c r="F18" s="1" t="s">
        <v>12</v>
      </c>
      <c r="G18" s="1"/>
      <c r="H18" s="1"/>
      <c r="I18" s="1"/>
      <c r="J18" s="1"/>
      <c r="K18" s="1"/>
    </row>
    <row r="19" spans="1:26" ht="14.25" customHeight="1">
      <c r="D19" s="1"/>
      <c r="E19" s="1"/>
      <c r="F19" s="1" t="s">
        <v>14</v>
      </c>
      <c r="G19" s="1"/>
      <c r="H19" s="1"/>
      <c r="I19" s="1"/>
      <c r="J19" s="1"/>
      <c r="K19" s="1"/>
    </row>
    <row r="20" spans="1:26" ht="15" customHeight="1">
      <c r="B20" s="14" t="s">
        <v>30</v>
      </c>
      <c r="C20" s="1"/>
      <c r="D20" s="1"/>
      <c r="E20" s="1"/>
      <c r="F20" s="1" t="s">
        <v>16</v>
      </c>
      <c r="G20" s="1"/>
      <c r="H20" s="1"/>
      <c r="I20" s="1"/>
      <c r="J20" s="1"/>
      <c r="K20" s="1"/>
    </row>
    <row r="21" spans="1:26" ht="14.25" customHeight="1">
      <c r="A21" s="1"/>
      <c r="B21" s="15" t="s">
        <v>32</v>
      </c>
      <c r="C21" s="16"/>
      <c r="D21" s="1"/>
      <c r="E21" s="1"/>
      <c r="F21" s="1" t="s">
        <v>18</v>
      </c>
      <c r="G21" s="1"/>
      <c r="H21" s="1"/>
      <c r="I21" s="1"/>
      <c r="J21" s="1"/>
      <c r="K21" s="1"/>
      <c r="L21" s="1"/>
      <c r="M21" s="1"/>
      <c r="N21" s="1"/>
      <c r="O21" s="1"/>
      <c r="P21" s="1"/>
      <c r="Q21" s="1"/>
      <c r="R21" s="1"/>
      <c r="S21" s="1"/>
      <c r="T21" s="1"/>
      <c r="U21" s="1"/>
      <c r="V21" s="1"/>
      <c r="W21" s="1"/>
      <c r="X21" s="1"/>
      <c r="Y21" s="1"/>
      <c r="Z21" s="1"/>
    </row>
    <row r="22" spans="1:26" ht="15.75" customHeight="1">
      <c r="B22" s="15" t="s">
        <v>34</v>
      </c>
      <c r="C22" s="17"/>
      <c r="D22" s="1"/>
      <c r="E22" s="1"/>
      <c r="F22" s="1" t="s">
        <v>20</v>
      </c>
      <c r="G22" s="1"/>
      <c r="H22" s="1"/>
      <c r="I22" s="1"/>
      <c r="J22" s="1"/>
      <c r="K22" s="1"/>
    </row>
    <row r="23" spans="1:26" ht="15" customHeight="1">
      <c r="B23" s="15" t="s">
        <v>36</v>
      </c>
      <c r="C23" s="18"/>
      <c r="D23" s="1"/>
      <c r="E23" s="1"/>
      <c r="F23" s="1" t="s">
        <v>22</v>
      </c>
      <c r="G23" s="1"/>
      <c r="H23" s="1"/>
      <c r="I23" s="1"/>
      <c r="J23" s="1"/>
      <c r="K23" s="1"/>
    </row>
    <row r="24" spans="1:26" ht="14.25" customHeight="1">
      <c r="B24" s="1"/>
      <c r="C24" s="1"/>
      <c r="D24" s="1"/>
      <c r="E24" s="1"/>
      <c r="F24" s="1" t="s">
        <v>24</v>
      </c>
      <c r="G24" s="1"/>
      <c r="H24" s="1"/>
      <c r="I24" s="1"/>
      <c r="J24" s="1"/>
      <c r="K24" s="1"/>
    </row>
    <row r="25" spans="1:26" ht="15" customHeight="1">
      <c r="B25" s="7" t="s">
        <v>39</v>
      </c>
      <c r="C25" s="8"/>
      <c r="D25" s="8"/>
      <c r="E25" s="1"/>
      <c r="F25" s="1" t="s">
        <v>26</v>
      </c>
      <c r="G25" s="1"/>
      <c r="H25" s="1"/>
      <c r="I25" s="1"/>
      <c r="J25" s="1"/>
      <c r="K25" s="1"/>
    </row>
    <row r="26" spans="1:26" ht="25.5" customHeight="1">
      <c r="B26" s="19" t="s">
        <v>41</v>
      </c>
      <c r="C26" s="19"/>
      <c r="D26" s="19"/>
      <c r="E26" s="1"/>
      <c r="F26" s="1" t="s">
        <v>28</v>
      </c>
      <c r="G26" s="1"/>
      <c r="H26" s="1"/>
      <c r="I26" s="1"/>
      <c r="J26" s="1"/>
      <c r="K26" s="1"/>
    </row>
    <row r="27" spans="1:26" ht="28.5" customHeight="1">
      <c r="B27" s="10" t="s">
        <v>43</v>
      </c>
      <c r="C27" s="10"/>
      <c r="D27" s="10"/>
      <c r="E27" s="1"/>
      <c r="F27" s="1" t="s">
        <v>29</v>
      </c>
      <c r="G27" s="1"/>
      <c r="H27" s="1"/>
      <c r="I27" s="1"/>
      <c r="J27" s="1"/>
      <c r="K27" s="1"/>
    </row>
    <row r="28" spans="1:26" ht="30" customHeight="1">
      <c r="B28" s="10" t="s">
        <v>44</v>
      </c>
      <c r="C28" s="10"/>
      <c r="D28" s="10"/>
      <c r="E28" s="1"/>
      <c r="F28" s="1" t="s">
        <v>31</v>
      </c>
      <c r="G28" s="1"/>
      <c r="H28" s="1"/>
      <c r="I28" s="1"/>
      <c r="J28" s="1"/>
      <c r="K28" s="1"/>
    </row>
    <row r="29" spans="1:26" ht="24" customHeight="1">
      <c r="F29" s="1" t="s">
        <v>33</v>
      </c>
    </row>
    <row r="30" spans="1:26" ht="27" customHeight="1">
      <c r="F30" s="1" t="s">
        <v>35</v>
      </c>
    </row>
    <row r="31" spans="1:26" ht="24" customHeight="1">
      <c r="F31" s="1" t="s">
        <v>37</v>
      </c>
    </row>
    <row r="32" spans="1:26" ht="15.75" customHeight="1">
      <c r="F32" s="1" t="s">
        <v>38</v>
      </c>
    </row>
    <row r="33" spans="6:6" ht="15.75" customHeight="1">
      <c r="F33" s="1" t="s">
        <v>40</v>
      </c>
    </row>
    <row r="34" spans="6:6" ht="15.75" customHeight="1">
      <c r="F34" s="1" t="s">
        <v>42</v>
      </c>
    </row>
    <row r="35" spans="6:6" ht="15.75" customHeight="1">
      <c r="F35" s="1020"/>
    </row>
    <row r="36" spans="6:6" ht="15.75" customHeight="1"/>
    <row r="37" spans="6:6" ht="15.75" customHeight="1"/>
    <row r="38" spans="6:6" ht="15.75" customHeight="1"/>
    <row r="39" spans="6:6" ht="15.75" customHeight="1"/>
    <row r="40" spans="6:6" ht="15.75" customHeight="1"/>
    <row r="41" spans="6:6" ht="15.75" customHeight="1"/>
    <row r="42" spans="6:6" ht="15.75" customHeight="1"/>
    <row r="43" spans="6:6" ht="15.75" customHeight="1"/>
    <row r="44" spans="6:6" ht="15.75" customHeight="1"/>
    <row r="45" spans="6:6" ht="15.75" customHeight="1"/>
    <row r="46" spans="6:6" ht="15.75" customHeight="1"/>
    <row r="47" spans="6:6" ht="15.75" customHeight="1"/>
    <row r="48" spans="6: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XpPHRO1/CXRu7GIIyoV1cn5iVJEP7jPyAu4KeJKC+fwDUNmj8nAdHWdzpoPOgCP9ItaSU92f5biMgRwSbH4Ybg==" saltValue="mHFnYbeEMpvVRNkOSi5UyQ==" spinCount="100000" sheet="1" objects="1" scenarios="1"/>
  <mergeCells count="3">
    <mergeCell ref="B7:D7"/>
    <mergeCell ref="F7:K7"/>
    <mergeCell ref="F8:H8"/>
  </mergeCells>
  <dataValidations count="1">
    <dataValidation type="list" allowBlank="1" showErrorMessage="1" sqref="C11" xr:uid="{00000000-0002-0000-0000-000000000000}">
      <formula1>$L$2:$L$3</formula1>
    </dataValidation>
  </dataValidations>
  <printOptions horizontalCentered="1" gridLines="1"/>
  <pageMargins left="0.7" right="0.7" top="0.75" bottom="0.75" header="0" footer="0"/>
  <pageSetup fitToHeight="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A1000"/>
  <sheetViews>
    <sheetView showGridLines="0" workbookViewId="0"/>
  </sheetViews>
  <sheetFormatPr defaultColWidth="14.44140625" defaultRowHeight="15" customHeight="1"/>
  <cols>
    <col min="1" max="1" width="3.88671875" customWidth="1"/>
    <col min="2" max="2" width="32.6640625" customWidth="1"/>
    <col min="3" max="3" width="8.5546875" customWidth="1"/>
    <col min="4" max="4" width="8.6640625" customWidth="1"/>
    <col min="5" max="9" width="12.6640625" customWidth="1"/>
    <col min="10" max="11" width="8.6640625" customWidth="1"/>
    <col min="12" max="12" width="10.33203125" customWidth="1"/>
    <col min="13" max="27" width="8.6640625" customWidth="1"/>
  </cols>
  <sheetData>
    <row r="1" spans="1:27" ht="12" customHeight="1">
      <c r="B1" s="1"/>
      <c r="C1" s="590"/>
      <c r="D1" s="1"/>
      <c r="E1" s="1"/>
      <c r="F1" s="1"/>
      <c r="G1" s="1"/>
      <c r="H1" s="1"/>
      <c r="I1" s="1"/>
      <c r="J1" s="1"/>
      <c r="K1" s="1"/>
      <c r="L1" s="1"/>
      <c r="M1" s="1"/>
      <c r="N1" s="1"/>
      <c r="O1" s="1"/>
      <c r="P1" s="1"/>
      <c r="Q1" s="1"/>
      <c r="R1" s="1"/>
      <c r="S1" s="1"/>
      <c r="T1" s="1"/>
      <c r="U1" s="1"/>
      <c r="V1" s="1"/>
      <c r="W1" s="1"/>
      <c r="X1" s="1"/>
      <c r="Y1" s="1"/>
      <c r="Z1" s="1"/>
      <c r="AA1" s="1"/>
    </row>
    <row r="2" spans="1:27" ht="18" customHeight="1">
      <c r="B2" s="540" t="s">
        <v>731</v>
      </c>
      <c r="C2" s="590"/>
      <c r="D2" s="1"/>
      <c r="E2" s="467"/>
      <c r="F2" s="1"/>
      <c r="G2" s="1"/>
      <c r="H2" s="1"/>
      <c r="I2" s="1"/>
      <c r="J2" s="1"/>
      <c r="K2" s="1"/>
      <c r="L2" s="1"/>
      <c r="M2" s="1"/>
      <c r="N2" s="1"/>
      <c r="O2" s="1"/>
      <c r="P2" s="1"/>
      <c r="Q2" s="1"/>
      <c r="R2" s="1"/>
      <c r="S2" s="1"/>
      <c r="T2" s="1"/>
      <c r="U2" s="1"/>
      <c r="V2" s="1"/>
      <c r="W2" s="1"/>
      <c r="X2" s="1"/>
      <c r="Y2" s="1"/>
      <c r="Z2" s="1"/>
      <c r="AA2" s="1"/>
    </row>
    <row r="3" spans="1:27" ht="12" customHeight="1">
      <c r="B3" s="1"/>
      <c r="C3" s="590"/>
      <c r="D3" s="1"/>
      <c r="E3" s="1"/>
      <c r="F3" s="1"/>
      <c r="G3" s="1"/>
      <c r="H3" s="1"/>
      <c r="I3" s="28"/>
      <c r="J3" s="1"/>
      <c r="K3" s="1"/>
      <c r="L3" s="1"/>
      <c r="M3" s="1"/>
      <c r="N3" s="1"/>
      <c r="O3" s="1"/>
      <c r="P3" s="1"/>
      <c r="Q3" s="1"/>
      <c r="R3" s="1"/>
      <c r="S3" s="1"/>
      <c r="T3" s="1"/>
      <c r="U3" s="1"/>
      <c r="V3" s="1"/>
      <c r="W3" s="1"/>
      <c r="X3" s="1"/>
      <c r="Y3" s="1"/>
      <c r="Z3" s="1"/>
      <c r="AA3" s="1"/>
    </row>
    <row r="4" spans="1:27" ht="12" customHeight="1">
      <c r="B4" s="591" t="s">
        <v>711</v>
      </c>
      <c r="C4" s="592" t="s">
        <v>559</v>
      </c>
      <c r="D4" s="593" t="s">
        <v>76</v>
      </c>
      <c r="E4" s="593" t="s">
        <v>77</v>
      </c>
      <c r="F4" s="593" t="s">
        <v>78</v>
      </c>
      <c r="G4" s="593" t="s">
        <v>79</v>
      </c>
      <c r="H4" s="1"/>
      <c r="I4" s="14" t="s">
        <v>700</v>
      </c>
      <c r="J4" s="594"/>
      <c r="K4" s="594"/>
      <c r="L4" s="594"/>
      <c r="M4" s="594"/>
      <c r="N4" s="1"/>
      <c r="O4" s="1"/>
      <c r="P4" s="1"/>
      <c r="Q4" s="1"/>
      <c r="R4" s="1"/>
      <c r="S4" s="1"/>
      <c r="T4" s="1"/>
      <c r="U4" s="1"/>
      <c r="V4" s="1"/>
      <c r="W4" s="1"/>
      <c r="X4" s="1"/>
      <c r="Y4" s="1"/>
      <c r="Z4" s="1"/>
      <c r="AA4" s="1"/>
    </row>
    <row r="5" spans="1:27" ht="12" customHeight="1">
      <c r="A5" s="1"/>
      <c r="B5" s="595" t="s">
        <v>732</v>
      </c>
      <c r="C5" s="596">
        <v>0.03</v>
      </c>
      <c r="D5" s="58">
        <f>SUM(D13:O24)</f>
        <v>0</v>
      </c>
      <c r="E5" s="58">
        <f>SUM(P13:AA24)</f>
        <v>0</v>
      </c>
      <c r="F5" s="58">
        <f t="shared" ref="F5:F7" si="0">E5*(1+C5)</f>
        <v>0</v>
      </c>
      <c r="G5" s="58">
        <f t="shared" ref="G5:G7" si="1">F5*(1+C5)</f>
        <v>0</v>
      </c>
      <c r="H5" s="1"/>
      <c r="I5" s="594" t="s">
        <v>733</v>
      </c>
      <c r="J5" s="594"/>
      <c r="K5" s="594"/>
      <c r="L5" s="594"/>
      <c r="M5" s="594"/>
      <c r="N5" s="1"/>
      <c r="O5" s="1"/>
      <c r="P5" s="1"/>
      <c r="Q5" s="1"/>
      <c r="R5" s="1"/>
      <c r="S5" s="1"/>
      <c r="T5" s="1"/>
      <c r="U5" s="1"/>
      <c r="V5" s="1"/>
      <c r="W5" s="1"/>
      <c r="X5" s="1"/>
      <c r="Y5" s="1"/>
      <c r="Z5" s="1"/>
      <c r="AA5" s="1"/>
    </row>
    <row r="6" spans="1:27" ht="12" customHeight="1">
      <c r="A6" s="1"/>
      <c r="B6" s="595" t="s">
        <v>734</v>
      </c>
      <c r="C6" s="596">
        <v>0.03</v>
      </c>
      <c r="D6" s="58">
        <f>SUM(D26:O33)</f>
        <v>0</v>
      </c>
      <c r="E6" s="58">
        <f>SUM(P26:AA33)</f>
        <v>0</v>
      </c>
      <c r="F6" s="58">
        <f t="shared" si="0"/>
        <v>0</v>
      </c>
      <c r="G6" s="58">
        <f t="shared" si="1"/>
        <v>0</v>
      </c>
      <c r="H6" s="1"/>
      <c r="I6" s="594" t="s">
        <v>735</v>
      </c>
      <c r="J6" s="594"/>
      <c r="K6" s="594"/>
      <c r="L6" s="594"/>
      <c r="M6" s="594"/>
      <c r="N6" s="1"/>
      <c r="O6" s="1"/>
      <c r="P6" s="1"/>
      <c r="Q6" s="1"/>
      <c r="R6" s="1"/>
      <c r="S6" s="1"/>
      <c r="T6" s="1"/>
      <c r="U6" s="1"/>
      <c r="V6" s="1"/>
      <c r="W6" s="1"/>
      <c r="X6" s="1"/>
      <c r="Y6" s="1"/>
      <c r="Z6" s="1"/>
      <c r="AA6" s="1"/>
    </row>
    <row r="7" spans="1:27" ht="12" customHeight="1">
      <c r="A7" s="1"/>
      <c r="B7" s="595" t="s">
        <v>736</v>
      </c>
      <c r="C7" s="596">
        <v>0.03</v>
      </c>
      <c r="D7" s="58">
        <f>SUM(D35:O51)</f>
        <v>0</v>
      </c>
      <c r="E7" s="58">
        <f>SUM(P35:AA51)</f>
        <v>0</v>
      </c>
      <c r="F7" s="58">
        <f t="shared" si="0"/>
        <v>0</v>
      </c>
      <c r="G7" s="58">
        <f t="shared" si="1"/>
        <v>0</v>
      </c>
      <c r="H7" s="1"/>
      <c r="I7" s="594"/>
      <c r="J7" s="594"/>
      <c r="K7" s="594"/>
      <c r="L7" s="594"/>
      <c r="M7" s="594"/>
      <c r="N7" s="1"/>
      <c r="O7" s="1"/>
      <c r="P7" s="1"/>
      <c r="Q7" s="1"/>
      <c r="R7" s="1"/>
      <c r="S7" s="1"/>
      <c r="T7" s="1"/>
      <c r="U7" s="1"/>
      <c r="V7" s="1"/>
      <c r="W7" s="1"/>
      <c r="X7" s="1"/>
      <c r="Y7" s="1"/>
      <c r="Z7" s="1"/>
      <c r="AA7" s="1"/>
    </row>
    <row r="8" spans="1:27" ht="12" customHeight="1">
      <c r="B8" s="48" t="s">
        <v>703</v>
      </c>
      <c r="C8" s="48"/>
      <c r="D8" s="75">
        <f t="shared" ref="D8:G8" si="2">SUM(D5:D7)</f>
        <v>0</v>
      </c>
      <c r="E8" s="75">
        <f t="shared" si="2"/>
        <v>0</v>
      </c>
      <c r="F8" s="75">
        <f t="shared" si="2"/>
        <v>0</v>
      </c>
      <c r="G8" s="75">
        <f t="shared" si="2"/>
        <v>0</v>
      </c>
      <c r="H8" s="1"/>
      <c r="I8" s="594"/>
      <c r="J8" s="594"/>
      <c r="K8" s="594"/>
      <c r="L8" s="594"/>
      <c r="M8" s="594"/>
      <c r="N8" s="1"/>
      <c r="O8" s="1"/>
      <c r="P8" s="1"/>
      <c r="Q8" s="1"/>
      <c r="R8" s="1"/>
      <c r="S8" s="1"/>
      <c r="T8" s="1"/>
      <c r="U8" s="1"/>
      <c r="V8" s="1"/>
      <c r="W8" s="1"/>
      <c r="X8" s="1"/>
      <c r="Y8" s="1"/>
      <c r="Z8" s="1"/>
      <c r="AA8" s="1"/>
    </row>
    <row r="9" spans="1:27" ht="12" customHeight="1">
      <c r="B9" s="1"/>
      <c r="C9" s="617"/>
      <c r="D9" s="423"/>
      <c r="E9" s="423"/>
      <c r="F9" s="423"/>
      <c r="G9" s="423"/>
      <c r="H9" s="423"/>
      <c r="I9" s="423"/>
      <c r="J9" s="423"/>
      <c r="K9" s="1"/>
      <c r="L9" s="423"/>
      <c r="M9" s="423"/>
      <c r="N9" s="423"/>
      <c r="O9" s="423"/>
      <c r="P9" s="423"/>
      <c r="Q9" s="423"/>
      <c r="R9" s="423"/>
      <c r="S9" s="423"/>
      <c r="T9" s="423"/>
      <c r="U9" s="423"/>
      <c r="V9" s="423"/>
      <c r="W9" s="423"/>
      <c r="X9" s="423"/>
      <c r="Y9" s="423"/>
      <c r="Z9" s="423"/>
      <c r="AA9" s="423"/>
    </row>
    <row r="10" spans="1:27" ht="12" customHeight="1">
      <c r="A10" s="28"/>
      <c r="B10" s="14" t="s">
        <v>737</v>
      </c>
      <c r="C10" s="628"/>
      <c r="D10" s="201" t="s">
        <v>76</v>
      </c>
      <c r="E10" s="376"/>
      <c r="F10" s="376"/>
      <c r="G10" s="376"/>
      <c r="H10" s="376"/>
      <c r="I10" s="376"/>
      <c r="J10" s="376"/>
      <c r="K10" s="376"/>
      <c r="L10" s="376"/>
      <c r="M10" s="376"/>
      <c r="N10" s="376"/>
      <c r="O10" s="629"/>
      <c r="P10" s="201" t="s">
        <v>77</v>
      </c>
      <c r="Q10" s="376"/>
      <c r="R10" s="376"/>
      <c r="S10" s="376"/>
      <c r="T10" s="376"/>
      <c r="U10" s="376"/>
      <c r="V10" s="376"/>
      <c r="W10" s="376"/>
      <c r="X10" s="376"/>
      <c r="Y10" s="376"/>
      <c r="Z10" s="376"/>
      <c r="AA10" s="376"/>
    </row>
    <row r="11" spans="1:27" ht="12" customHeight="1">
      <c r="B11" s="630" t="s">
        <v>705</v>
      </c>
      <c r="C11" s="631" t="s">
        <v>738</v>
      </c>
      <c r="D11" s="602">
        <f>'2 yr monthly cash flow'!B8</f>
        <v>6</v>
      </c>
      <c r="E11" s="632">
        <f>'2 yr monthly cash flow'!C8</f>
        <v>7</v>
      </c>
      <c r="F11" s="632">
        <f>'2 yr monthly cash flow'!D8</f>
        <v>8</v>
      </c>
      <c r="G11" s="632">
        <f>'2 yr monthly cash flow'!E8</f>
        <v>9</v>
      </c>
      <c r="H11" s="632">
        <f>'2 yr monthly cash flow'!F8</f>
        <v>10</v>
      </c>
      <c r="I11" s="632">
        <f>'2 yr monthly cash flow'!G8</f>
        <v>11</v>
      </c>
      <c r="J11" s="632">
        <f>'2 yr monthly cash flow'!H8</f>
        <v>12</v>
      </c>
      <c r="K11" s="632">
        <f>'2 yr monthly cash flow'!I8</f>
        <v>1</v>
      </c>
      <c r="L11" s="632">
        <f>'2 yr monthly cash flow'!J8</f>
        <v>2</v>
      </c>
      <c r="M11" s="632">
        <f>'2 yr monthly cash flow'!K8</f>
        <v>3</v>
      </c>
      <c r="N11" s="632">
        <f>'2 yr monthly cash flow'!L8</f>
        <v>4</v>
      </c>
      <c r="O11" s="632">
        <f>'2 yr monthly cash flow'!M8</f>
        <v>5</v>
      </c>
      <c r="P11" s="632">
        <f>'2 yr monthly cash flow'!N8</f>
        <v>6</v>
      </c>
      <c r="Q11" s="632">
        <f>'2 yr monthly cash flow'!O8</f>
        <v>7</v>
      </c>
      <c r="R11" s="632">
        <f>'2 yr monthly cash flow'!P8</f>
        <v>8</v>
      </c>
      <c r="S11" s="632">
        <f>'2 yr monthly cash flow'!Q8</f>
        <v>9</v>
      </c>
      <c r="T11" s="632">
        <f>'2 yr monthly cash flow'!R8</f>
        <v>10</v>
      </c>
      <c r="U11" s="632">
        <f>'2 yr monthly cash flow'!S8</f>
        <v>11</v>
      </c>
      <c r="V11" s="632">
        <f>'2 yr monthly cash flow'!T8</f>
        <v>12</v>
      </c>
      <c r="W11" s="632">
        <f>'2 yr monthly cash flow'!U8</f>
        <v>1</v>
      </c>
      <c r="X11" s="632">
        <f>'2 yr monthly cash flow'!V8</f>
        <v>2</v>
      </c>
      <c r="Y11" s="632">
        <f>'2 yr monthly cash flow'!W8</f>
        <v>3</v>
      </c>
      <c r="Z11" s="632">
        <f>'2 yr monthly cash flow'!X8</f>
        <v>4</v>
      </c>
      <c r="AA11" s="632">
        <f>'2 yr monthly cash flow'!Y8</f>
        <v>5</v>
      </c>
    </row>
    <row r="12" spans="1:27" ht="12" customHeight="1">
      <c r="A12" s="91"/>
      <c r="B12" s="116" t="s">
        <v>739</v>
      </c>
      <c r="C12" s="633"/>
      <c r="D12" s="634"/>
      <c r="E12" s="635"/>
      <c r="F12" s="635"/>
      <c r="G12" s="635"/>
      <c r="H12" s="635"/>
      <c r="I12" s="635"/>
      <c r="J12" s="635"/>
      <c r="K12" s="635"/>
      <c r="L12" s="635"/>
      <c r="M12" s="635"/>
      <c r="N12" s="635"/>
      <c r="O12" s="636"/>
      <c r="P12" s="634"/>
      <c r="Q12" s="635"/>
      <c r="R12" s="635"/>
      <c r="S12" s="635"/>
      <c r="T12" s="635"/>
      <c r="U12" s="635"/>
      <c r="V12" s="635"/>
      <c r="W12" s="635"/>
      <c r="X12" s="635"/>
      <c r="Y12" s="635"/>
      <c r="Z12" s="635"/>
      <c r="AA12" s="635"/>
    </row>
    <row r="13" spans="1:27" ht="12" customHeight="1">
      <c r="B13" s="126" t="s">
        <v>740</v>
      </c>
      <c r="C13" s="637"/>
      <c r="D13" s="638"/>
      <c r="E13" s="639"/>
      <c r="F13" s="639"/>
      <c r="G13" s="639"/>
      <c r="H13" s="639"/>
      <c r="I13" s="639"/>
      <c r="J13" s="639"/>
      <c r="K13" s="639"/>
      <c r="L13" s="639"/>
      <c r="M13" s="639"/>
      <c r="N13" s="639"/>
      <c r="O13" s="640"/>
      <c r="P13" s="638"/>
      <c r="Q13" s="639"/>
      <c r="R13" s="639"/>
      <c r="S13" s="639"/>
      <c r="T13" s="639"/>
      <c r="U13" s="639"/>
      <c r="V13" s="639"/>
      <c r="W13" s="639"/>
      <c r="X13" s="639"/>
      <c r="Y13" s="639"/>
      <c r="Z13" s="639"/>
      <c r="AA13" s="639"/>
    </row>
    <row r="14" spans="1:27" ht="12" customHeight="1">
      <c r="B14" s="126" t="s">
        <v>741</v>
      </c>
      <c r="C14" s="637"/>
      <c r="D14" s="638"/>
      <c r="E14" s="639"/>
      <c r="F14" s="639"/>
      <c r="G14" s="639"/>
      <c r="H14" s="639"/>
      <c r="I14" s="639"/>
      <c r="J14" s="639"/>
      <c r="K14" s="639"/>
      <c r="L14" s="639"/>
      <c r="M14" s="639"/>
      <c r="N14" s="639"/>
      <c r="O14" s="640"/>
      <c r="P14" s="638"/>
      <c r="Q14" s="639"/>
      <c r="R14" s="639"/>
      <c r="S14" s="639"/>
      <c r="T14" s="639"/>
      <c r="U14" s="639"/>
      <c r="V14" s="639"/>
      <c r="W14" s="639"/>
      <c r="X14" s="639"/>
      <c r="Y14" s="639"/>
      <c r="Z14" s="639"/>
      <c r="AA14" s="639"/>
    </row>
    <row r="15" spans="1:27" ht="12" customHeight="1">
      <c r="B15" s="126" t="s">
        <v>742</v>
      </c>
      <c r="C15" s="637"/>
      <c r="D15" s="638"/>
      <c r="E15" s="639"/>
      <c r="F15" s="639"/>
      <c r="G15" s="639"/>
      <c r="H15" s="639"/>
      <c r="I15" s="639"/>
      <c r="J15" s="639"/>
      <c r="K15" s="639"/>
      <c r="L15" s="639"/>
      <c r="M15" s="639"/>
      <c r="N15" s="639"/>
      <c r="O15" s="640"/>
      <c r="P15" s="638"/>
      <c r="Q15" s="639"/>
      <c r="R15" s="639"/>
      <c r="S15" s="639"/>
      <c r="T15" s="639"/>
      <c r="U15" s="639"/>
      <c r="V15" s="639"/>
      <c r="W15" s="639"/>
      <c r="X15" s="639"/>
      <c r="Y15" s="639"/>
      <c r="Z15" s="639"/>
      <c r="AA15" s="639"/>
    </row>
    <row r="16" spans="1:27" ht="12" customHeight="1">
      <c r="B16" s="126" t="s">
        <v>195</v>
      </c>
      <c r="C16" s="637"/>
      <c r="D16" s="638"/>
      <c r="E16" s="639"/>
      <c r="F16" s="639"/>
      <c r="G16" s="639"/>
      <c r="H16" s="639"/>
      <c r="I16" s="639"/>
      <c r="J16" s="639"/>
      <c r="K16" s="639"/>
      <c r="L16" s="639"/>
      <c r="M16" s="639"/>
      <c r="N16" s="639"/>
      <c r="O16" s="640"/>
      <c r="P16" s="638"/>
      <c r="Q16" s="639"/>
      <c r="R16" s="639"/>
      <c r="S16" s="639"/>
      <c r="T16" s="639"/>
      <c r="U16" s="639"/>
      <c r="V16" s="639"/>
      <c r="W16" s="639"/>
      <c r="X16" s="639"/>
      <c r="Y16" s="639"/>
      <c r="Z16" s="639"/>
      <c r="AA16" s="639"/>
    </row>
    <row r="17" spans="1:27" ht="12" customHeight="1">
      <c r="B17" s="641" t="s">
        <v>743</v>
      </c>
      <c r="C17" s="637"/>
      <c r="D17" s="638"/>
      <c r="E17" s="639"/>
      <c r="F17" s="639"/>
      <c r="G17" s="639"/>
      <c r="H17" s="639"/>
      <c r="I17" s="639"/>
      <c r="J17" s="639"/>
      <c r="K17" s="639"/>
      <c r="L17" s="639"/>
      <c r="M17" s="639"/>
      <c r="N17" s="639"/>
      <c r="O17" s="640"/>
      <c r="P17" s="638"/>
      <c r="Q17" s="639"/>
      <c r="R17" s="639"/>
      <c r="S17" s="639"/>
      <c r="T17" s="639"/>
      <c r="U17" s="639"/>
      <c r="V17" s="639"/>
      <c r="W17" s="639"/>
      <c r="X17" s="639"/>
      <c r="Y17" s="639"/>
      <c r="Z17" s="639"/>
      <c r="AA17" s="639"/>
    </row>
    <row r="18" spans="1:27" ht="12" customHeight="1">
      <c r="B18" s="641" t="s">
        <v>296</v>
      </c>
      <c r="C18" s="637"/>
      <c r="D18" s="638"/>
      <c r="E18" s="639"/>
      <c r="F18" s="639"/>
      <c r="G18" s="639"/>
      <c r="H18" s="639"/>
      <c r="I18" s="639"/>
      <c r="J18" s="639"/>
      <c r="K18" s="639"/>
      <c r="L18" s="639"/>
      <c r="M18" s="639"/>
      <c r="N18" s="639"/>
      <c r="O18" s="640"/>
      <c r="P18" s="638"/>
      <c r="Q18" s="639"/>
      <c r="R18" s="639"/>
      <c r="S18" s="639"/>
      <c r="T18" s="639"/>
      <c r="U18" s="639"/>
      <c r="V18" s="639"/>
      <c r="W18" s="639"/>
      <c r="X18" s="639"/>
      <c r="Y18" s="639"/>
      <c r="Z18" s="639"/>
      <c r="AA18" s="639"/>
    </row>
    <row r="19" spans="1:27" ht="12" customHeight="1">
      <c r="B19" s="641" t="s">
        <v>300</v>
      </c>
      <c r="C19" s="637"/>
      <c r="D19" s="638"/>
      <c r="E19" s="639"/>
      <c r="F19" s="639"/>
      <c r="G19" s="639"/>
      <c r="H19" s="639"/>
      <c r="I19" s="639"/>
      <c r="J19" s="639"/>
      <c r="K19" s="639"/>
      <c r="L19" s="639"/>
      <c r="M19" s="639"/>
      <c r="N19" s="639"/>
      <c r="O19" s="640"/>
      <c r="P19" s="638"/>
      <c r="Q19" s="639"/>
      <c r="R19" s="639"/>
      <c r="S19" s="639"/>
      <c r="T19" s="639"/>
      <c r="U19" s="639"/>
      <c r="V19" s="639"/>
      <c r="W19" s="639"/>
      <c r="X19" s="639"/>
      <c r="Y19" s="639"/>
      <c r="Z19" s="639"/>
      <c r="AA19" s="639"/>
    </row>
    <row r="20" spans="1:27" ht="12" customHeight="1">
      <c r="B20" s="641" t="s">
        <v>302</v>
      </c>
      <c r="C20" s="637"/>
      <c r="D20" s="638"/>
      <c r="E20" s="642"/>
      <c r="F20" s="639"/>
      <c r="G20" s="643"/>
      <c r="H20" s="639"/>
      <c r="I20" s="639"/>
      <c r="J20" s="639"/>
      <c r="K20" s="639"/>
      <c r="L20" s="639"/>
      <c r="M20" s="639"/>
      <c r="N20" s="639"/>
      <c r="O20" s="640"/>
      <c r="P20" s="638"/>
      <c r="Q20" s="639"/>
      <c r="R20" s="639"/>
      <c r="S20" s="639"/>
      <c r="T20" s="639"/>
      <c r="U20" s="639"/>
      <c r="V20" s="639"/>
      <c r="W20" s="639"/>
      <c r="X20" s="639"/>
      <c r="Y20" s="639"/>
      <c r="Z20" s="639"/>
      <c r="AA20" s="639"/>
    </row>
    <row r="21" spans="1:27" ht="12" customHeight="1">
      <c r="B21" s="641" t="s">
        <v>304</v>
      </c>
      <c r="C21" s="637"/>
      <c r="D21" s="644"/>
      <c r="E21" s="639"/>
      <c r="F21" s="638"/>
      <c r="G21" s="639"/>
      <c r="H21" s="639"/>
      <c r="I21" s="639"/>
      <c r="J21" s="639"/>
      <c r="K21" s="639"/>
      <c r="L21" s="639"/>
      <c r="M21" s="639"/>
      <c r="N21" s="639"/>
      <c r="O21" s="640"/>
      <c r="P21" s="638"/>
      <c r="Q21" s="639"/>
      <c r="R21" s="639"/>
      <c r="S21" s="639"/>
      <c r="T21" s="639"/>
      <c r="U21" s="639"/>
      <c r="V21" s="639"/>
      <c r="W21" s="639"/>
      <c r="X21" s="639"/>
      <c r="Y21" s="639"/>
      <c r="Z21" s="639"/>
      <c r="AA21" s="639"/>
    </row>
    <row r="22" spans="1:27" ht="12" customHeight="1">
      <c r="B22" s="641" t="s">
        <v>306</v>
      </c>
      <c r="C22" s="637"/>
      <c r="D22" s="638"/>
      <c r="E22" s="643"/>
      <c r="F22" s="639"/>
      <c r="G22" s="639"/>
      <c r="H22" s="639"/>
      <c r="I22" s="639"/>
      <c r="J22" s="639"/>
      <c r="K22" s="639"/>
      <c r="L22" s="639"/>
      <c r="M22" s="639"/>
      <c r="N22" s="639"/>
      <c r="O22" s="640"/>
      <c r="P22" s="638"/>
      <c r="Q22" s="639"/>
      <c r="R22" s="639"/>
      <c r="S22" s="639"/>
      <c r="T22" s="639"/>
      <c r="U22" s="639"/>
      <c r="V22" s="639"/>
      <c r="W22" s="639"/>
      <c r="X22" s="639"/>
      <c r="Y22" s="639"/>
      <c r="Z22" s="639"/>
      <c r="AA22" s="639"/>
    </row>
    <row r="23" spans="1:27" ht="12" customHeight="1">
      <c r="B23" s="641" t="s">
        <v>308</v>
      </c>
      <c r="C23" s="637"/>
      <c r="D23" s="638"/>
      <c r="E23" s="639"/>
      <c r="F23" s="639"/>
      <c r="G23" s="639"/>
      <c r="H23" s="639"/>
      <c r="I23" s="639"/>
      <c r="J23" s="639"/>
      <c r="K23" s="639"/>
      <c r="L23" s="639"/>
      <c r="M23" s="639"/>
      <c r="N23" s="639"/>
      <c r="O23" s="640"/>
      <c r="P23" s="638"/>
      <c r="Q23" s="639"/>
      <c r="R23" s="639"/>
      <c r="S23" s="639"/>
      <c r="T23" s="639"/>
      <c r="U23" s="639"/>
      <c r="V23" s="639"/>
      <c r="W23" s="639"/>
      <c r="X23" s="639"/>
      <c r="Y23" s="639"/>
      <c r="Z23" s="639"/>
      <c r="AA23" s="639"/>
    </row>
    <row r="24" spans="1:27" ht="12" customHeight="1">
      <c r="B24" s="641" t="s">
        <v>312</v>
      </c>
      <c r="C24" s="637"/>
      <c r="D24" s="638"/>
      <c r="E24" s="639"/>
      <c r="F24" s="639"/>
      <c r="G24" s="639"/>
      <c r="H24" s="639"/>
      <c r="I24" s="639"/>
      <c r="J24" s="639"/>
      <c r="K24" s="639"/>
      <c r="L24" s="639"/>
      <c r="M24" s="639"/>
      <c r="N24" s="639"/>
      <c r="O24" s="640"/>
      <c r="P24" s="638"/>
      <c r="Q24" s="639"/>
      <c r="R24" s="639"/>
      <c r="S24" s="639"/>
      <c r="T24" s="639"/>
      <c r="U24" s="639"/>
      <c r="V24" s="639"/>
      <c r="W24" s="639"/>
      <c r="X24" s="639"/>
      <c r="Y24" s="639"/>
      <c r="Z24" s="639"/>
      <c r="AA24" s="639"/>
    </row>
    <row r="25" spans="1:27" ht="12" customHeight="1">
      <c r="A25" s="91"/>
      <c r="B25" s="116" t="s">
        <v>734</v>
      </c>
      <c r="C25" s="633"/>
      <c r="D25" s="634"/>
      <c r="E25" s="635"/>
      <c r="F25" s="635"/>
      <c r="G25" s="635"/>
      <c r="H25" s="635"/>
      <c r="I25" s="635"/>
      <c r="J25" s="635"/>
      <c r="K25" s="635"/>
      <c r="L25" s="635"/>
      <c r="M25" s="635"/>
      <c r="N25" s="635"/>
      <c r="O25" s="636"/>
      <c r="P25" s="634"/>
      <c r="Q25" s="635"/>
      <c r="R25" s="635"/>
      <c r="S25" s="635"/>
      <c r="T25" s="635"/>
      <c r="U25" s="635"/>
      <c r="V25" s="635"/>
      <c r="W25" s="635"/>
      <c r="X25" s="635"/>
      <c r="Y25" s="635"/>
      <c r="Z25" s="635"/>
      <c r="AA25" s="635"/>
    </row>
    <row r="26" spans="1:27" ht="12" customHeight="1">
      <c r="B26" s="126" t="s">
        <v>249</v>
      </c>
      <c r="C26" s="637"/>
      <c r="D26" s="638"/>
      <c r="E26" s="639"/>
      <c r="F26" s="639"/>
      <c r="G26" s="639"/>
      <c r="H26" s="639"/>
      <c r="I26" s="639"/>
      <c r="J26" s="639"/>
      <c r="K26" s="639"/>
      <c r="L26" s="639"/>
      <c r="M26" s="639"/>
      <c r="N26" s="639"/>
      <c r="O26" s="640"/>
      <c r="P26" s="638"/>
      <c r="Q26" s="639"/>
      <c r="R26" s="639"/>
      <c r="S26" s="639"/>
      <c r="T26" s="639"/>
      <c r="U26" s="639"/>
      <c r="V26" s="639"/>
      <c r="W26" s="639"/>
      <c r="X26" s="639"/>
      <c r="Y26" s="639"/>
      <c r="Z26" s="639"/>
      <c r="AA26" s="639"/>
    </row>
    <row r="27" spans="1:27" ht="12" customHeight="1">
      <c r="B27" s="126" t="s">
        <v>744</v>
      </c>
      <c r="C27" s="637"/>
      <c r="D27" s="638"/>
      <c r="E27" s="639"/>
      <c r="F27" s="639"/>
      <c r="G27" s="639"/>
      <c r="H27" s="639"/>
      <c r="I27" s="639"/>
      <c r="J27" s="639"/>
      <c r="K27" s="639"/>
      <c r="L27" s="639"/>
      <c r="M27" s="639"/>
      <c r="N27" s="639"/>
      <c r="O27" s="640"/>
      <c r="P27" s="638"/>
      <c r="Q27" s="639"/>
      <c r="R27" s="639"/>
      <c r="S27" s="639"/>
      <c r="T27" s="639"/>
      <c r="U27" s="639"/>
      <c r="V27" s="639"/>
      <c r="W27" s="639"/>
      <c r="X27" s="639"/>
      <c r="Y27" s="639"/>
      <c r="Z27" s="639"/>
      <c r="AA27" s="639"/>
    </row>
    <row r="28" spans="1:27" ht="12" customHeight="1">
      <c r="B28" s="126" t="s">
        <v>253</v>
      </c>
      <c r="C28" s="637"/>
      <c r="D28" s="638"/>
      <c r="E28" s="639"/>
      <c r="F28" s="639"/>
      <c r="G28" s="639"/>
      <c r="H28" s="639"/>
      <c r="I28" s="639"/>
      <c r="J28" s="639"/>
      <c r="K28" s="639"/>
      <c r="L28" s="639"/>
      <c r="M28" s="639"/>
      <c r="N28" s="639"/>
      <c r="O28" s="640"/>
      <c r="P28" s="638"/>
      <c r="Q28" s="639"/>
      <c r="R28" s="639"/>
      <c r="S28" s="639"/>
      <c r="T28" s="639"/>
      <c r="U28" s="639"/>
      <c r="V28" s="639"/>
      <c r="W28" s="639"/>
      <c r="X28" s="639"/>
      <c r="Y28" s="639"/>
      <c r="Z28" s="639"/>
      <c r="AA28" s="639"/>
    </row>
    <row r="29" spans="1:27" ht="12" customHeight="1">
      <c r="B29" s="126" t="s">
        <v>255</v>
      </c>
      <c r="C29" s="637"/>
      <c r="D29" s="638"/>
      <c r="E29" s="639"/>
      <c r="F29" s="639"/>
      <c r="G29" s="639"/>
      <c r="H29" s="639"/>
      <c r="I29" s="639"/>
      <c r="J29" s="639"/>
      <c r="K29" s="639"/>
      <c r="L29" s="639"/>
      <c r="M29" s="639"/>
      <c r="N29" s="639"/>
      <c r="O29" s="640"/>
      <c r="P29" s="638"/>
      <c r="Q29" s="639"/>
      <c r="R29" s="639"/>
      <c r="S29" s="639"/>
      <c r="T29" s="639"/>
      <c r="U29" s="639"/>
      <c r="V29" s="639"/>
      <c r="W29" s="639"/>
      <c r="X29" s="639"/>
      <c r="Y29" s="639"/>
      <c r="Z29" s="639"/>
      <c r="AA29" s="639"/>
    </row>
    <row r="30" spans="1:27" ht="12" customHeight="1">
      <c r="B30" s="126" t="s">
        <v>257</v>
      </c>
      <c r="C30" s="637"/>
      <c r="D30" s="638"/>
      <c r="E30" s="639"/>
      <c r="F30" s="639"/>
      <c r="G30" s="639"/>
      <c r="H30" s="639"/>
      <c r="I30" s="639"/>
      <c r="J30" s="639"/>
      <c r="K30" s="639"/>
      <c r="L30" s="639"/>
      <c r="M30" s="639"/>
      <c r="N30" s="639"/>
      <c r="O30" s="640"/>
      <c r="P30" s="638"/>
      <c r="Q30" s="639"/>
      <c r="R30" s="639"/>
      <c r="S30" s="639"/>
      <c r="T30" s="639"/>
      <c r="U30" s="639"/>
      <c r="V30" s="639"/>
      <c r="W30" s="639"/>
      <c r="X30" s="639"/>
      <c r="Y30" s="639"/>
      <c r="Z30" s="639"/>
      <c r="AA30" s="639"/>
    </row>
    <row r="31" spans="1:27" ht="12" customHeight="1">
      <c r="B31" s="126" t="s">
        <v>259</v>
      </c>
      <c r="C31" s="637"/>
      <c r="D31" s="638"/>
      <c r="E31" s="639"/>
      <c r="F31" s="639"/>
      <c r="G31" s="639"/>
      <c r="H31" s="639"/>
      <c r="I31" s="639"/>
      <c r="J31" s="639"/>
      <c r="K31" s="639"/>
      <c r="L31" s="639"/>
      <c r="M31" s="639"/>
      <c r="N31" s="639"/>
      <c r="O31" s="640"/>
      <c r="P31" s="638"/>
      <c r="Q31" s="639"/>
      <c r="R31" s="639"/>
      <c r="S31" s="639"/>
      <c r="T31" s="639"/>
      <c r="U31" s="639"/>
      <c r="V31" s="639"/>
      <c r="W31" s="639"/>
      <c r="X31" s="639"/>
      <c r="Y31" s="639"/>
      <c r="Z31" s="639"/>
      <c r="AA31" s="639"/>
    </row>
    <row r="32" spans="1:27" ht="12" customHeight="1">
      <c r="B32" s="641" t="s">
        <v>261</v>
      </c>
      <c r="C32" s="637"/>
      <c r="D32" s="638"/>
      <c r="E32" s="639"/>
      <c r="F32" s="639"/>
      <c r="G32" s="639"/>
      <c r="H32" s="639"/>
      <c r="I32" s="639"/>
      <c r="J32" s="639"/>
      <c r="K32" s="639"/>
      <c r="L32" s="639"/>
      <c r="M32" s="639"/>
      <c r="N32" s="639"/>
      <c r="O32" s="640"/>
      <c r="P32" s="638"/>
      <c r="Q32" s="639"/>
      <c r="R32" s="639"/>
      <c r="S32" s="639"/>
      <c r="T32" s="639"/>
      <c r="U32" s="639"/>
      <c r="V32" s="639"/>
      <c r="W32" s="639"/>
      <c r="X32" s="639"/>
      <c r="Y32" s="639"/>
      <c r="Z32" s="639"/>
      <c r="AA32" s="639"/>
    </row>
    <row r="33" spans="1:27" ht="12" customHeight="1">
      <c r="B33" s="641" t="s">
        <v>263</v>
      </c>
      <c r="C33" s="637"/>
      <c r="D33" s="638"/>
      <c r="E33" s="639"/>
      <c r="F33" s="639"/>
      <c r="G33" s="639"/>
      <c r="H33" s="639"/>
      <c r="I33" s="639"/>
      <c r="J33" s="639"/>
      <c r="K33" s="639"/>
      <c r="L33" s="639"/>
      <c r="M33" s="639"/>
      <c r="N33" s="639"/>
      <c r="O33" s="640"/>
      <c r="P33" s="638"/>
      <c r="Q33" s="639"/>
      <c r="R33" s="639"/>
      <c r="S33" s="639"/>
      <c r="T33" s="639"/>
      <c r="U33" s="639"/>
      <c r="V33" s="639"/>
      <c r="W33" s="639"/>
      <c r="X33" s="639"/>
      <c r="Y33" s="639"/>
      <c r="Z33" s="639"/>
      <c r="AA33" s="639"/>
    </row>
    <row r="34" spans="1:27" ht="12" customHeight="1">
      <c r="A34" s="91"/>
      <c r="B34" s="116" t="s">
        <v>736</v>
      </c>
      <c r="C34" s="633"/>
      <c r="D34" s="634"/>
      <c r="E34" s="635"/>
      <c r="F34" s="635"/>
      <c r="G34" s="635"/>
      <c r="H34" s="635"/>
      <c r="I34" s="635"/>
      <c r="J34" s="635"/>
      <c r="K34" s="635"/>
      <c r="L34" s="635"/>
      <c r="M34" s="635"/>
      <c r="N34" s="635"/>
      <c r="O34" s="636"/>
      <c r="P34" s="634"/>
      <c r="Q34" s="635"/>
      <c r="R34" s="635"/>
      <c r="S34" s="635"/>
      <c r="T34" s="635"/>
      <c r="U34" s="635"/>
      <c r="V34" s="635"/>
      <c r="W34" s="635"/>
      <c r="X34" s="635"/>
      <c r="Y34" s="635"/>
      <c r="Z34" s="635"/>
      <c r="AA34" s="635"/>
    </row>
    <row r="35" spans="1:27" ht="12" customHeight="1">
      <c r="B35" s="641" t="s">
        <v>268</v>
      </c>
      <c r="C35" s="637"/>
      <c r="D35" s="638"/>
      <c r="E35" s="639"/>
      <c r="F35" s="639"/>
      <c r="G35" s="639"/>
      <c r="H35" s="639"/>
      <c r="I35" s="639"/>
      <c r="J35" s="639"/>
      <c r="K35" s="639"/>
      <c r="L35" s="639"/>
      <c r="M35" s="639"/>
      <c r="N35" s="639"/>
      <c r="O35" s="640"/>
      <c r="P35" s="638"/>
      <c r="Q35" s="639"/>
      <c r="R35" s="639"/>
      <c r="S35" s="639"/>
      <c r="T35" s="639"/>
      <c r="U35" s="639"/>
      <c r="V35" s="639"/>
      <c r="W35" s="639"/>
      <c r="X35" s="639"/>
      <c r="Y35" s="639"/>
      <c r="Z35" s="639"/>
      <c r="AA35" s="639"/>
    </row>
    <row r="36" spans="1:27" ht="12" customHeight="1">
      <c r="B36" s="641" t="s">
        <v>270</v>
      </c>
      <c r="C36" s="637"/>
      <c r="D36" s="638"/>
      <c r="E36" s="639"/>
      <c r="F36" s="639"/>
      <c r="G36" s="639"/>
      <c r="H36" s="639"/>
      <c r="I36" s="639"/>
      <c r="J36" s="639"/>
      <c r="K36" s="639"/>
      <c r="L36" s="639"/>
      <c r="M36" s="639"/>
      <c r="N36" s="639"/>
      <c r="O36" s="640"/>
      <c r="P36" s="638"/>
      <c r="Q36" s="639"/>
      <c r="R36" s="639"/>
      <c r="S36" s="639"/>
      <c r="T36" s="639"/>
      <c r="U36" s="639"/>
      <c r="V36" s="639"/>
      <c r="W36" s="639"/>
      <c r="X36" s="639"/>
      <c r="Y36" s="639"/>
      <c r="Z36" s="639"/>
      <c r="AA36" s="639"/>
    </row>
    <row r="37" spans="1:27" ht="12" customHeight="1">
      <c r="B37" s="641" t="s">
        <v>272</v>
      </c>
      <c r="C37" s="637"/>
      <c r="D37" s="638"/>
      <c r="E37" s="639"/>
      <c r="F37" s="639"/>
      <c r="G37" s="639"/>
      <c r="H37" s="639"/>
      <c r="I37" s="639"/>
      <c r="J37" s="639"/>
      <c r="K37" s="639"/>
      <c r="L37" s="639"/>
      <c r="M37" s="639"/>
      <c r="N37" s="639"/>
      <c r="O37" s="640"/>
      <c r="P37" s="638"/>
      <c r="Q37" s="639"/>
      <c r="R37" s="639"/>
      <c r="S37" s="639"/>
      <c r="T37" s="639"/>
      <c r="U37" s="639"/>
      <c r="V37" s="639"/>
      <c r="W37" s="639"/>
      <c r="X37" s="639"/>
      <c r="Y37" s="639"/>
      <c r="Z37" s="639"/>
      <c r="AA37" s="639"/>
    </row>
    <row r="38" spans="1:27" ht="12" customHeight="1">
      <c r="B38" s="641" t="s">
        <v>274</v>
      </c>
      <c r="C38" s="637"/>
      <c r="D38" s="638"/>
      <c r="E38" s="639"/>
      <c r="F38" s="639"/>
      <c r="G38" s="639"/>
      <c r="H38" s="639"/>
      <c r="I38" s="639"/>
      <c r="J38" s="639"/>
      <c r="K38" s="639"/>
      <c r="L38" s="639"/>
      <c r="M38" s="639"/>
      <c r="N38" s="639"/>
      <c r="O38" s="640"/>
      <c r="P38" s="638"/>
      <c r="Q38" s="639"/>
      <c r="R38" s="639"/>
      <c r="S38" s="639"/>
      <c r="T38" s="639"/>
      <c r="U38" s="639"/>
      <c r="V38" s="639"/>
      <c r="W38" s="639"/>
      <c r="X38" s="639"/>
      <c r="Y38" s="639"/>
      <c r="Z38" s="639"/>
      <c r="AA38" s="639"/>
    </row>
    <row r="39" spans="1:27" ht="12" customHeight="1">
      <c r="B39" s="641" t="s">
        <v>275</v>
      </c>
      <c r="C39" s="637"/>
      <c r="D39" s="638"/>
      <c r="E39" s="639"/>
      <c r="F39" s="639"/>
      <c r="G39" s="639"/>
      <c r="H39" s="639"/>
      <c r="I39" s="639"/>
      <c r="J39" s="639"/>
      <c r="K39" s="639"/>
      <c r="L39" s="639"/>
      <c r="M39" s="639"/>
      <c r="N39" s="639"/>
      <c r="O39" s="640"/>
      <c r="P39" s="638"/>
      <c r="Q39" s="639"/>
      <c r="R39" s="639"/>
      <c r="S39" s="639"/>
      <c r="T39" s="639"/>
      <c r="U39" s="639"/>
      <c r="V39" s="639"/>
      <c r="W39" s="639"/>
      <c r="X39" s="639"/>
      <c r="Y39" s="639"/>
      <c r="Z39" s="639"/>
      <c r="AA39" s="639"/>
    </row>
    <row r="40" spans="1:27" ht="12" customHeight="1">
      <c r="B40" s="641" t="s">
        <v>276</v>
      </c>
      <c r="C40" s="637"/>
      <c r="D40" s="638"/>
      <c r="E40" s="639"/>
      <c r="F40" s="639"/>
      <c r="G40" s="639"/>
      <c r="H40" s="639"/>
      <c r="I40" s="639"/>
      <c r="J40" s="639"/>
      <c r="K40" s="639"/>
      <c r="L40" s="639"/>
      <c r="M40" s="639"/>
      <c r="N40" s="639"/>
      <c r="O40" s="640"/>
      <c r="P40" s="638"/>
      <c r="Q40" s="639"/>
      <c r="R40" s="639"/>
      <c r="S40" s="639"/>
      <c r="T40" s="639"/>
      <c r="U40" s="639"/>
      <c r="V40" s="639"/>
      <c r="W40" s="639"/>
      <c r="X40" s="639"/>
      <c r="Y40" s="639"/>
      <c r="Z40" s="639"/>
      <c r="AA40" s="639"/>
    </row>
    <row r="41" spans="1:27" ht="12" customHeight="1">
      <c r="B41" s="641" t="s">
        <v>277</v>
      </c>
      <c r="C41" s="637"/>
      <c r="D41" s="638"/>
      <c r="E41" s="639"/>
      <c r="F41" s="639"/>
      <c r="G41" s="639"/>
      <c r="H41" s="639"/>
      <c r="I41" s="639"/>
      <c r="J41" s="639"/>
      <c r="K41" s="639"/>
      <c r="L41" s="639"/>
      <c r="M41" s="639"/>
      <c r="N41" s="639"/>
      <c r="O41" s="640"/>
      <c r="P41" s="638"/>
      <c r="Q41" s="639"/>
      <c r="R41" s="639"/>
      <c r="S41" s="639"/>
      <c r="T41" s="639"/>
      <c r="U41" s="639"/>
      <c r="V41" s="639"/>
      <c r="W41" s="639"/>
      <c r="X41" s="639"/>
      <c r="Y41" s="639"/>
      <c r="Z41" s="639"/>
      <c r="AA41" s="639"/>
    </row>
    <row r="42" spans="1:27" ht="12" customHeight="1">
      <c r="B42" s="641" t="s">
        <v>279</v>
      </c>
      <c r="C42" s="637"/>
      <c r="D42" s="638"/>
      <c r="E42" s="639"/>
      <c r="F42" s="639"/>
      <c r="G42" s="639"/>
      <c r="H42" s="639"/>
      <c r="I42" s="639"/>
      <c r="J42" s="639"/>
      <c r="K42" s="639"/>
      <c r="L42" s="639"/>
      <c r="M42" s="639"/>
      <c r="N42" s="639"/>
      <c r="O42" s="640"/>
      <c r="P42" s="638"/>
      <c r="Q42" s="639"/>
      <c r="R42" s="639"/>
      <c r="S42" s="639"/>
      <c r="T42" s="639"/>
      <c r="U42" s="639"/>
      <c r="V42" s="639"/>
      <c r="W42" s="639"/>
      <c r="X42" s="639"/>
      <c r="Y42" s="639"/>
      <c r="Z42" s="639"/>
      <c r="AA42" s="639"/>
    </row>
    <row r="43" spans="1:27" ht="12" customHeight="1">
      <c r="B43" s="641" t="s">
        <v>281</v>
      </c>
      <c r="C43" s="637"/>
      <c r="D43" s="638"/>
      <c r="E43" s="639"/>
      <c r="F43" s="639"/>
      <c r="G43" s="639"/>
      <c r="H43" s="639"/>
      <c r="I43" s="639"/>
      <c r="J43" s="639"/>
      <c r="K43" s="639"/>
      <c r="L43" s="639"/>
      <c r="M43" s="639"/>
      <c r="N43" s="639"/>
      <c r="O43" s="640"/>
      <c r="P43" s="638"/>
      <c r="Q43" s="639"/>
      <c r="R43" s="639"/>
      <c r="S43" s="639"/>
      <c r="T43" s="639"/>
      <c r="U43" s="639"/>
      <c r="V43" s="639"/>
      <c r="W43" s="639"/>
      <c r="X43" s="639"/>
      <c r="Y43" s="639"/>
      <c r="Z43" s="639"/>
      <c r="AA43" s="639"/>
    </row>
    <row r="44" spans="1:27" ht="12" customHeight="1">
      <c r="B44" s="641" t="s">
        <v>283</v>
      </c>
      <c r="C44" s="637"/>
      <c r="D44" s="638"/>
      <c r="E44" s="639"/>
      <c r="F44" s="639"/>
      <c r="G44" s="639"/>
      <c r="H44" s="639"/>
      <c r="I44" s="639"/>
      <c r="J44" s="639"/>
      <c r="K44" s="639"/>
      <c r="L44" s="639"/>
      <c r="M44" s="639"/>
      <c r="N44" s="639"/>
      <c r="O44" s="640"/>
      <c r="P44" s="638"/>
      <c r="Q44" s="639"/>
      <c r="R44" s="639"/>
      <c r="S44" s="639"/>
      <c r="T44" s="639"/>
      <c r="U44" s="639"/>
      <c r="V44" s="639"/>
      <c r="W44" s="639"/>
      <c r="X44" s="639"/>
      <c r="Y44" s="639"/>
      <c r="Z44" s="639"/>
      <c r="AA44" s="639"/>
    </row>
    <row r="45" spans="1:27" ht="12" customHeight="1">
      <c r="B45" s="641" t="s">
        <v>285</v>
      </c>
      <c r="C45" s="637"/>
      <c r="D45" s="638"/>
      <c r="E45" s="639"/>
      <c r="F45" s="639"/>
      <c r="G45" s="639"/>
      <c r="H45" s="639"/>
      <c r="I45" s="639"/>
      <c r="J45" s="639"/>
      <c r="K45" s="639"/>
      <c r="L45" s="639"/>
      <c r="M45" s="639"/>
      <c r="N45" s="639"/>
      <c r="O45" s="640"/>
      <c r="P45" s="638"/>
      <c r="Q45" s="639"/>
      <c r="R45" s="639"/>
      <c r="S45" s="639"/>
      <c r="T45" s="639"/>
      <c r="U45" s="639"/>
      <c r="V45" s="639"/>
      <c r="W45" s="639"/>
      <c r="X45" s="639"/>
      <c r="Y45" s="639"/>
      <c r="Z45" s="639"/>
      <c r="AA45" s="639"/>
    </row>
    <row r="46" spans="1:27" ht="12" customHeight="1">
      <c r="B46" s="126" t="s">
        <v>745</v>
      </c>
      <c r="C46" s="637"/>
      <c r="D46" s="638"/>
      <c r="E46" s="639"/>
      <c r="F46" s="639"/>
      <c r="G46" s="639"/>
      <c r="H46" s="639"/>
      <c r="I46" s="639"/>
      <c r="J46" s="639"/>
      <c r="K46" s="639"/>
      <c r="L46" s="639"/>
      <c r="M46" s="639"/>
      <c r="N46" s="639"/>
      <c r="O46" s="640"/>
      <c r="P46" s="638"/>
      <c r="Q46" s="639"/>
      <c r="R46" s="639"/>
      <c r="S46" s="639"/>
      <c r="T46" s="639"/>
      <c r="U46" s="639"/>
      <c r="V46" s="639"/>
      <c r="W46" s="639"/>
      <c r="X46" s="639"/>
      <c r="Y46" s="639"/>
      <c r="Z46" s="639"/>
      <c r="AA46" s="639"/>
    </row>
    <row r="47" spans="1:27" ht="12" customHeight="1">
      <c r="B47" s="126" t="s">
        <v>746</v>
      </c>
      <c r="C47" s="637"/>
      <c r="D47" s="638"/>
      <c r="E47" s="639"/>
      <c r="F47" s="639"/>
      <c r="G47" s="639"/>
      <c r="H47" s="639"/>
      <c r="I47" s="639"/>
      <c r="J47" s="639"/>
      <c r="K47" s="639"/>
      <c r="L47" s="639"/>
      <c r="M47" s="639"/>
      <c r="N47" s="639"/>
      <c r="O47" s="640"/>
      <c r="P47" s="638"/>
      <c r="Q47" s="639"/>
      <c r="R47" s="639"/>
      <c r="S47" s="639"/>
      <c r="T47" s="639"/>
      <c r="U47" s="639"/>
      <c r="V47" s="639"/>
      <c r="W47" s="639"/>
      <c r="X47" s="639"/>
      <c r="Y47" s="639"/>
      <c r="Z47" s="639"/>
      <c r="AA47" s="639"/>
    </row>
    <row r="48" spans="1:27" ht="12" customHeight="1">
      <c r="B48" s="126" t="s">
        <v>747</v>
      </c>
      <c r="C48" s="637"/>
      <c r="D48" s="638"/>
      <c r="E48" s="639"/>
      <c r="F48" s="639"/>
      <c r="G48" s="639"/>
      <c r="H48" s="639"/>
      <c r="I48" s="639"/>
      <c r="J48" s="639"/>
      <c r="K48" s="639"/>
      <c r="L48" s="639"/>
      <c r="M48" s="639"/>
      <c r="N48" s="639"/>
      <c r="O48" s="640"/>
      <c r="P48" s="638"/>
      <c r="Q48" s="639"/>
      <c r="R48" s="639"/>
      <c r="S48" s="639"/>
      <c r="T48" s="639"/>
      <c r="U48" s="639"/>
      <c r="V48" s="639"/>
      <c r="W48" s="639"/>
      <c r="X48" s="639"/>
      <c r="Y48" s="639"/>
      <c r="Z48" s="639"/>
      <c r="AA48" s="639"/>
    </row>
    <row r="49" spans="1:27" ht="12" customHeight="1">
      <c r="B49" s="126" t="s">
        <v>748</v>
      </c>
      <c r="C49" s="637"/>
      <c r="D49" s="638"/>
      <c r="E49" s="639"/>
      <c r="F49" s="639"/>
      <c r="G49" s="639"/>
      <c r="H49" s="639"/>
      <c r="I49" s="639"/>
      <c r="J49" s="639"/>
      <c r="K49" s="639"/>
      <c r="L49" s="639"/>
      <c r="M49" s="639"/>
      <c r="N49" s="639"/>
      <c r="O49" s="640"/>
      <c r="P49" s="638"/>
      <c r="Q49" s="639"/>
      <c r="R49" s="639"/>
      <c r="S49" s="639"/>
      <c r="T49" s="639"/>
      <c r="U49" s="639"/>
      <c r="V49" s="639"/>
      <c r="W49" s="639"/>
      <c r="X49" s="639"/>
      <c r="Y49" s="639"/>
      <c r="Z49" s="639"/>
      <c r="AA49" s="639"/>
    </row>
    <row r="50" spans="1:27" ht="12" customHeight="1">
      <c r="B50" s="126"/>
      <c r="C50" s="637"/>
      <c r="D50" s="638"/>
      <c r="E50" s="639"/>
      <c r="F50" s="639"/>
      <c r="G50" s="639"/>
      <c r="H50" s="639"/>
      <c r="I50" s="639"/>
      <c r="J50" s="639"/>
      <c r="K50" s="639"/>
      <c r="L50" s="639"/>
      <c r="M50" s="639"/>
      <c r="N50" s="639"/>
      <c r="O50" s="640"/>
      <c r="P50" s="638"/>
      <c r="Q50" s="639"/>
      <c r="R50" s="639"/>
      <c r="S50" s="639"/>
      <c r="T50" s="639"/>
      <c r="U50" s="639"/>
      <c r="V50" s="639"/>
      <c r="W50" s="639"/>
      <c r="X50" s="639"/>
      <c r="Y50" s="639"/>
      <c r="Z50" s="639"/>
      <c r="AA50" s="639"/>
    </row>
    <row r="51" spans="1:27" ht="12" customHeight="1">
      <c r="B51" s="126"/>
      <c r="C51" s="637"/>
      <c r="D51" s="638"/>
      <c r="E51" s="639"/>
      <c r="F51" s="639"/>
      <c r="G51" s="639"/>
      <c r="H51" s="639"/>
      <c r="I51" s="639"/>
      <c r="J51" s="639"/>
      <c r="K51" s="639"/>
      <c r="L51" s="639"/>
      <c r="M51" s="639"/>
      <c r="N51" s="639"/>
      <c r="O51" s="640"/>
      <c r="P51" s="638"/>
      <c r="Q51" s="639"/>
      <c r="R51" s="639"/>
      <c r="S51" s="639"/>
      <c r="T51" s="639"/>
      <c r="U51" s="639"/>
      <c r="V51" s="639"/>
      <c r="W51" s="639"/>
      <c r="X51" s="639"/>
      <c r="Y51" s="639"/>
      <c r="Z51" s="639"/>
      <c r="AA51" s="639"/>
    </row>
    <row r="52" spans="1:27" ht="12" customHeight="1">
      <c r="A52" s="420"/>
      <c r="B52" s="48" t="s">
        <v>568</v>
      </c>
      <c r="C52" s="645"/>
      <c r="D52" s="615">
        <f t="shared" ref="D52:AA52" si="3">SUM(D12:D51)</f>
        <v>0</v>
      </c>
      <c r="E52" s="353">
        <f t="shared" si="3"/>
        <v>0</v>
      </c>
      <c r="F52" s="353">
        <f t="shared" si="3"/>
        <v>0</v>
      </c>
      <c r="G52" s="353">
        <f t="shared" si="3"/>
        <v>0</v>
      </c>
      <c r="H52" s="353">
        <f t="shared" si="3"/>
        <v>0</v>
      </c>
      <c r="I52" s="353">
        <f t="shared" si="3"/>
        <v>0</v>
      </c>
      <c r="J52" s="353">
        <f t="shared" si="3"/>
        <v>0</v>
      </c>
      <c r="K52" s="353">
        <f t="shared" si="3"/>
        <v>0</v>
      </c>
      <c r="L52" s="353">
        <f t="shared" si="3"/>
        <v>0</v>
      </c>
      <c r="M52" s="353">
        <f t="shared" si="3"/>
        <v>0</v>
      </c>
      <c r="N52" s="353">
        <f t="shared" si="3"/>
        <v>0</v>
      </c>
      <c r="O52" s="616">
        <f t="shared" si="3"/>
        <v>0</v>
      </c>
      <c r="P52" s="646">
        <f t="shared" si="3"/>
        <v>0</v>
      </c>
      <c r="Q52" s="353">
        <f t="shared" si="3"/>
        <v>0</v>
      </c>
      <c r="R52" s="353">
        <f t="shared" si="3"/>
        <v>0</v>
      </c>
      <c r="S52" s="353">
        <f t="shared" si="3"/>
        <v>0</v>
      </c>
      <c r="T52" s="353">
        <f t="shared" si="3"/>
        <v>0</v>
      </c>
      <c r="U52" s="353">
        <f t="shared" si="3"/>
        <v>0</v>
      </c>
      <c r="V52" s="353">
        <f t="shared" si="3"/>
        <v>0</v>
      </c>
      <c r="W52" s="353">
        <f t="shared" si="3"/>
        <v>0</v>
      </c>
      <c r="X52" s="353">
        <f t="shared" si="3"/>
        <v>0</v>
      </c>
      <c r="Y52" s="353">
        <f t="shared" si="3"/>
        <v>0</v>
      </c>
      <c r="Z52" s="353">
        <f t="shared" si="3"/>
        <v>0</v>
      </c>
      <c r="AA52" s="353">
        <f t="shared" si="3"/>
        <v>0</v>
      </c>
    </row>
    <row r="53" spans="1:27" ht="12" customHeight="1">
      <c r="B53" s="1"/>
      <c r="C53" s="590"/>
      <c r="D53" s="1"/>
      <c r="E53" s="1"/>
      <c r="F53" s="1"/>
      <c r="G53" s="1"/>
      <c r="H53" s="1"/>
      <c r="I53" s="1"/>
      <c r="J53" s="1"/>
      <c r="K53" s="1"/>
      <c r="L53" s="1"/>
      <c r="M53" s="1"/>
      <c r="N53" s="1"/>
      <c r="O53" s="1"/>
      <c r="P53" s="618"/>
      <c r="Q53" s="1"/>
      <c r="R53" s="1"/>
      <c r="S53" s="1"/>
      <c r="T53" s="1"/>
      <c r="U53" s="1"/>
      <c r="V53" s="1"/>
      <c r="W53" s="1"/>
      <c r="X53" s="1"/>
      <c r="Y53" s="1"/>
      <c r="Z53" s="1"/>
      <c r="AA53" s="1"/>
    </row>
    <row r="54" spans="1:27" ht="12" customHeight="1">
      <c r="B54" s="1"/>
      <c r="C54" s="590"/>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B55" s="1"/>
      <c r="C55" s="590"/>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B56" s="1"/>
      <c r="C56" s="590"/>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B57" s="1"/>
      <c r="C57" s="590"/>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B58" s="1"/>
      <c r="C58" s="590"/>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B59" s="1"/>
      <c r="C59" s="590"/>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B60" s="1"/>
      <c r="C60" s="590"/>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B61" s="1"/>
      <c r="C61" s="590"/>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B62" s="1"/>
      <c r="C62" s="590"/>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B63" s="1"/>
      <c r="C63" s="590"/>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B64" s="1"/>
      <c r="C64" s="590"/>
      <c r="D64" s="1"/>
      <c r="E64" s="1"/>
      <c r="F64" s="1"/>
      <c r="G64" s="1"/>
      <c r="H64" s="1"/>
      <c r="I64" s="1"/>
      <c r="J64" s="1"/>
      <c r="K64" s="1"/>
      <c r="L64" s="1"/>
      <c r="M64" s="1"/>
      <c r="N64" s="1"/>
      <c r="O64" s="1"/>
      <c r="P64" s="1"/>
      <c r="Q64" s="1"/>
      <c r="R64" s="1"/>
      <c r="S64" s="1"/>
      <c r="T64" s="1"/>
      <c r="U64" s="1"/>
      <c r="V64" s="1"/>
      <c r="W64" s="1"/>
      <c r="X64" s="1"/>
      <c r="Y64" s="1"/>
      <c r="Z64" s="1"/>
      <c r="AA64" s="1"/>
    </row>
    <row r="65" spans="2:27" ht="12" customHeight="1">
      <c r="B65" s="1"/>
      <c r="C65" s="590"/>
      <c r="D65" s="1"/>
      <c r="E65" s="1"/>
      <c r="F65" s="1"/>
      <c r="G65" s="1"/>
      <c r="H65" s="1"/>
      <c r="I65" s="1"/>
      <c r="J65" s="1"/>
      <c r="K65" s="1"/>
      <c r="L65" s="1"/>
      <c r="M65" s="1"/>
      <c r="N65" s="1"/>
      <c r="O65" s="1"/>
      <c r="P65" s="1"/>
      <c r="Q65" s="1"/>
      <c r="R65" s="1"/>
      <c r="S65" s="1"/>
      <c r="T65" s="1"/>
      <c r="U65" s="1"/>
      <c r="V65" s="1"/>
      <c r="W65" s="1"/>
      <c r="X65" s="1"/>
      <c r="Y65" s="1"/>
      <c r="Z65" s="1"/>
      <c r="AA65" s="1"/>
    </row>
    <row r="66" spans="2:27" ht="12" customHeight="1">
      <c r="B66" s="1"/>
      <c r="C66" s="590"/>
      <c r="D66" s="1"/>
      <c r="E66" s="1"/>
      <c r="F66" s="1"/>
      <c r="G66" s="1"/>
      <c r="H66" s="1"/>
      <c r="I66" s="1"/>
      <c r="J66" s="1"/>
      <c r="K66" s="1"/>
      <c r="L66" s="1"/>
      <c r="M66" s="1"/>
      <c r="N66" s="1"/>
      <c r="O66" s="1"/>
      <c r="P66" s="1"/>
      <c r="Q66" s="1"/>
      <c r="R66" s="1"/>
      <c r="S66" s="1"/>
      <c r="T66" s="1"/>
      <c r="U66" s="1"/>
      <c r="V66" s="1"/>
      <c r="W66" s="1"/>
      <c r="X66" s="1"/>
      <c r="Y66" s="1"/>
      <c r="Z66" s="1"/>
      <c r="AA66" s="1"/>
    </row>
    <row r="67" spans="2:27" ht="12" customHeight="1">
      <c r="B67" s="1"/>
      <c r="C67" s="590"/>
      <c r="D67" s="1"/>
      <c r="E67" s="1"/>
      <c r="F67" s="1"/>
      <c r="G67" s="1"/>
      <c r="H67" s="1"/>
      <c r="I67" s="1"/>
      <c r="J67" s="1"/>
      <c r="K67" s="1"/>
      <c r="L67" s="1"/>
      <c r="M67" s="1"/>
      <c r="N67" s="1"/>
      <c r="O67" s="1"/>
      <c r="P67" s="1"/>
      <c r="Q67" s="1"/>
      <c r="R67" s="1"/>
      <c r="S67" s="1"/>
      <c r="T67" s="1"/>
      <c r="U67" s="1"/>
      <c r="V67" s="1"/>
      <c r="W67" s="1"/>
      <c r="X67" s="1"/>
      <c r="Y67" s="1"/>
      <c r="Z67" s="1"/>
      <c r="AA67" s="1"/>
    </row>
    <row r="68" spans="2:27" ht="12" customHeight="1">
      <c r="B68" s="1"/>
      <c r="C68" s="590"/>
      <c r="D68" s="1"/>
      <c r="E68" s="1"/>
      <c r="F68" s="1"/>
      <c r="G68" s="1"/>
      <c r="H68" s="1"/>
      <c r="I68" s="1"/>
      <c r="J68" s="1"/>
      <c r="K68" s="1"/>
      <c r="L68" s="1"/>
      <c r="M68" s="1"/>
      <c r="N68" s="1"/>
      <c r="O68" s="1"/>
      <c r="P68" s="1"/>
      <c r="Q68" s="1"/>
      <c r="R68" s="1"/>
      <c r="S68" s="1"/>
      <c r="T68" s="1"/>
      <c r="U68" s="1"/>
      <c r="V68" s="1"/>
      <c r="W68" s="1"/>
      <c r="X68" s="1"/>
      <c r="Y68" s="1"/>
      <c r="Z68" s="1"/>
      <c r="AA68" s="1"/>
    </row>
    <row r="69" spans="2:27" ht="12" customHeight="1">
      <c r="B69" s="1"/>
      <c r="C69" s="590"/>
      <c r="D69" s="1"/>
      <c r="E69" s="1"/>
      <c r="F69" s="1"/>
      <c r="G69" s="1"/>
      <c r="H69" s="1"/>
      <c r="I69" s="1"/>
      <c r="J69" s="1"/>
      <c r="K69" s="1"/>
      <c r="L69" s="1"/>
      <c r="M69" s="1"/>
      <c r="N69" s="1"/>
      <c r="O69" s="1"/>
      <c r="P69" s="1"/>
      <c r="Q69" s="1"/>
      <c r="R69" s="1"/>
      <c r="S69" s="1"/>
      <c r="T69" s="1"/>
      <c r="U69" s="1"/>
      <c r="V69" s="1"/>
      <c r="W69" s="1"/>
      <c r="X69" s="1"/>
      <c r="Y69" s="1"/>
      <c r="Z69" s="1"/>
      <c r="AA69" s="1"/>
    </row>
    <row r="70" spans="2:27" ht="12" customHeight="1">
      <c r="B70" s="1"/>
      <c r="C70" s="590"/>
      <c r="D70" s="1"/>
      <c r="E70" s="1"/>
      <c r="F70" s="1"/>
      <c r="G70" s="1"/>
      <c r="H70" s="1"/>
      <c r="I70" s="1"/>
      <c r="J70" s="1"/>
      <c r="K70" s="1"/>
      <c r="L70" s="1"/>
      <c r="M70" s="1"/>
      <c r="N70" s="1"/>
      <c r="O70" s="1"/>
      <c r="P70" s="1"/>
      <c r="Q70" s="1"/>
      <c r="R70" s="1"/>
      <c r="S70" s="1"/>
      <c r="T70" s="1"/>
      <c r="U70" s="1"/>
      <c r="V70" s="1"/>
      <c r="W70" s="1"/>
      <c r="X70" s="1"/>
      <c r="Y70" s="1"/>
      <c r="Z70" s="1"/>
      <c r="AA70" s="1"/>
    </row>
    <row r="71" spans="2:27" ht="12" customHeight="1">
      <c r="B71" s="1"/>
      <c r="C71" s="590"/>
      <c r="D71" s="1"/>
      <c r="E71" s="1"/>
      <c r="F71" s="1"/>
      <c r="G71" s="1"/>
      <c r="H71" s="1"/>
      <c r="I71" s="1"/>
      <c r="J71" s="1"/>
      <c r="K71" s="1"/>
      <c r="L71" s="1"/>
      <c r="M71" s="1"/>
      <c r="N71" s="1"/>
      <c r="O71" s="1"/>
      <c r="P71" s="1"/>
      <c r="Q71" s="1"/>
      <c r="R71" s="1"/>
      <c r="S71" s="1"/>
      <c r="T71" s="1"/>
      <c r="U71" s="1"/>
      <c r="V71" s="1"/>
      <c r="W71" s="1"/>
      <c r="X71" s="1"/>
      <c r="Y71" s="1"/>
      <c r="Z71" s="1"/>
      <c r="AA71" s="1"/>
    </row>
    <row r="72" spans="2:27" ht="12" customHeight="1">
      <c r="B72" s="1"/>
      <c r="C72" s="590"/>
      <c r="D72" s="1"/>
      <c r="E72" s="1"/>
      <c r="F72" s="1"/>
      <c r="G72" s="1"/>
      <c r="H72" s="1"/>
      <c r="I72" s="1"/>
      <c r="J72" s="1"/>
      <c r="K72" s="1"/>
      <c r="L72" s="1"/>
      <c r="M72" s="1"/>
      <c r="N72" s="1"/>
      <c r="O72" s="1"/>
      <c r="P72" s="1"/>
      <c r="Q72" s="1"/>
      <c r="R72" s="1"/>
      <c r="S72" s="1"/>
      <c r="T72" s="1"/>
      <c r="U72" s="1"/>
      <c r="V72" s="1"/>
      <c r="W72" s="1"/>
      <c r="X72" s="1"/>
      <c r="Y72" s="1"/>
      <c r="Z72" s="1"/>
      <c r="AA72" s="1"/>
    </row>
    <row r="73" spans="2:27" ht="12" customHeight="1">
      <c r="B73" s="1"/>
      <c r="C73" s="590"/>
      <c r="D73" s="1"/>
      <c r="E73" s="1"/>
      <c r="F73" s="1"/>
      <c r="G73" s="1"/>
      <c r="H73" s="1"/>
      <c r="I73" s="1"/>
      <c r="J73" s="1"/>
      <c r="K73" s="1"/>
      <c r="L73" s="1"/>
      <c r="M73" s="1"/>
      <c r="N73" s="1"/>
      <c r="O73" s="1"/>
      <c r="P73" s="1"/>
      <c r="Q73" s="1"/>
      <c r="R73" s="1"/>
      <c r="S73" s="1"/>
      <c r="T73" s="1"/>
      <c r="U73" s="1"/>
      <c r="V73" s="1"/>
      <c r="W73" s="1"/>
      <c r="X73" s="1"/>
      <c r="Y73" s="1"/>
      <c r="Z73" s="1"/>
      <c r="AA73" s="1"/>
    </row>
    <row r="74" spans="2:27" ht="12" customHeight="1">
      <c r="B74" s="1"/>
      <c r="C74" s="590"/>
      <c r="D74" s="1"/>
      <c r="E74" s="1"/>
      <c r="F74" s="1"/>
      <c r="G74" s="1"/>
      <c r="H74" s="1"/>
      <c r="I74" s="1"/>
      <c r="J74" s="1"/>
      <c r="K74" s="1"/>
      <c r="L74" s="1"/>
      <c r="M74" s="1"/>
      <c r="N74" s="1"/>
      <c r="O74" s="1"/>
      <c r="P74" s="1"/>
      <c r="Q74" s="1"/>
      <c r="R74" s="1"/>
      <c r="S74" s="1"/>
      <c r="T74" s="1"/>
      <c r="U74" s="1"/>
      <c r="V74" s="1"/>
      <c r="W74" s="1"/>
      <c r="X74" s="1"/>
      <c r="Y74" s="1"/>
      <c r="Z74" s="1"/>
      <c r="AA74" s="1"/>
    </row>
    <row r="75" spans="2:27" ht="12" customHeight="1">
      <c r="B75" s="1"/>
      <c r="C75" s="590"/>
      <c r="D75" s="1"/>
      <c r="E75" s="1"/>
      <c r="F75" s="1"/>
      <c r="G75" s="1"/>
      <c r="H75" s="1"/>
      <c r="I75" s="1"/>
      <c r="J75" s="1"/>
      <c r="K75" s="1"/>
      <c r="L75" s="1"/>
      <c r="M75" s="1"/>
      <c r="N75" s="1"/>
      <c r="O75" s="1"/>
      <c r="P75" s="1"/>
      <c r="Q75" s="1"/>
      <c r="R75" s="1"/>
      <c r="S75" s="1"/>
      <c r="T75" s="1"/>
      <c r="U75" s="1"/>
      <c r="V75" s="1"/>
      <c r="W75" s="1"/>
      <c r="X75" s="1"/>
      <c r="Y75" s="1"/>
      <c r="Z75" s="1"/>
      <c r="AA75" s="1"/>
    </row>
    <row r="76" spans="2:27" ht="12" customHeight="1">
      <c r="B76" s="1"/>
      <c r="C76" s="590"/>
      <c r="D76" s="1"/>
      <c r="E76" s="1"/>
      <c r="F76" s="1"/>
      <c r="G76" s="1"/>
      <c r="H76" s="1"/>
      <c r="I76" s="1"/>
      <c r="J76" s="1"/>
      <c r="K76" s="1"/>
      <c r="L76" s="1"/>
      <c r="M76" s="1"/>
      <c r="N76" s="1"/>
      <c r="O76" s="1"/>
      <c r="P76" s="1"/>
      <c r="Q76" s="1"/>
      <c r="R76" s="1"/>
      <c r="S76" s="1"/>
      <c r="T76" s="1"/>
      <c r="U76" s="1"/>
      <c r="V76" s="1"/>
      <c r="W76" s="1"/>
      <c r="X76" s="1"/>
      <c r="Y76" s="1"/>
      <c r="Z76" s="1"/>
      <c r="AA76" s="1"/>
    </row>
    <row r="77" spans="2:27" ht="12" customHeight="1">
      <c r="B77" s="1"/>
      <c r="C77" s="590"/>
      <c r="D77" s="1"/>
      <c r="E77" s="1"/>
      <c r="F77" s="1"/>
      <c r="G77" s="1"/>
      <c r="H77" s="1"/>
      <c r="I77" s="1"/>
      <c r="J77" s="1"/>
      <c r="K77" s="1"/>
      <c r="L77" s="1"/>
      <c r="M77" s="1"/>
      <c r="N77" s="1"/>
      <c r="O77" s="1"/>
      <c r="P77" s="1"/>
      <c r="Q77" s="1"/>
      <c r="R77" s="1"/>
      <c r="S77" s="1"/>
      <c r="T77" s="1"/>
      <c r="U77" s="1"/>
      <c r="V77" s="1"/>
      <c r="W77" s="1"/>
      <c r="X77" s="1"/>
      <c r="Y77" s="1"/>
      <c r="Z77" s="1"/>
      <c r="AA77" s="1"/>
    </row>
    <row r="78" spans="2:27" ht="12" customHeight="1">
      <c r="B78" s="1"/>
      <c r="C78" s="590"/>
      <c r="D78" s="1"/>
      <c r="E78" s="1"/>
      <c r="F78" s="1"/>
      <c r="G78" s="1"/>
      <c r="H78" s="1"/>
      <c r="I78" s="1"/>
      <c r="J78" s="1"/>
      <c r="K78" s="1"/>
      <c r="L78" s="1"/>
      <c r="M78" s="1"/>
      <c r="N78" s="1"/>
      <c r="O78" s="1"/>
      <c r="P78" s="1"/>
      <c r="Q78" s="1"/>
      <c r="R78" s="1"/>
      <c r="S78" s="1"/>
      <c r="T78" s="1"/>
      <c r="U78" s="1"/>
      <c r="V78" s="1"/>
      <c r="W78" s="1"/>
      <c r="X78" s="1"/>
      <c r="Y78" s="1"/>
      <c r="Z78" s="1"/>
      <c r="AA78" s="1"/>
    </row>
    <row r="79" spans="2:27" ht="12" customHeight="1">
      <c r="B79" s="1"/>
      <c r="C79" s="590"/>
      <c r="D79" s="1"/>
      <c r="E79" s="1"/>
      <c r="F79" s="1"/>
      <c r="G79" s="1"/>
      <c r="H79" s="1"/>
      <c r="I79" s="1"/>
      <c r="J79" s="1"/>
      <c r="K79" s="1"/>
      <c r="L79" s="1"/>
      <c r="M79" s="1"/>
      <c r="N79" s="1"/>
      <c r="O79" s="1"/>
      <c r="P79" s="1"/>
      <c r="Q79" s="1"/>
      <c r="R79" s="1"/>
      <c r="S79" s="1"/>
      <c r="T79" s="1"/>
      <c r="U79" s="1"/>
      <c r="V79" s="1"/>
      <c r="W79" s="1"/>
      <c r="X79" s="1"/>
      <c r="Y79" s="1"/>
      <c r="Z79" s="1"/>
      <c r="AA79" s="1"/>
    </row>
    <row r="80" spans="2:27" ht="12" customHeight="1">
      <c r="B80" s="1"/>
      <c r="C80" s="590"/>
      <c r="D80" s="1"/>
      <c r="E80" s="1"/>
      <c r="F80" s="1"/>
      <c r="G80" s="1"/>
      <c r="H80" s="1"/>
      <c r="I80" s="1"/>
      <c r="J80" s="1"/>
      <c r="K80" s="1"/>
      <c r="L80" s="1"/>
      <c r="M80" s="1"/>
      <c r="N80" s="1"/>
      <c r="O80" s="1"/>
      <c r="P80" s="1"/>
      <c r="Q80" s="1"/>
      <c r="R80" s="1"/>
      <c r="S80" s="1"/>
      <c r="T80" s="1"/>
      <c r="U80" s="1"/>
      <c r="V80" s="1"/>
      <c r="W80" s="1"/>
      <c r="X80" s="1"/>
      <c r="Y80" s="1"/>
      <c r="Z80" s="1"/>
      <c r="AA80" s="1"/>
    </row>
    <row r="81" spans="2:27" ht="12" customHeight="1">
      <c r="B81" s="1"/>
      <c r="C81" s="590"/>
      <c r="D81" s="1"/>
      <c r="E81" s="1"/>
      <c r="F81" s="1"/>
      <c r="G81" s="1"/>
      <c r="H81" s="1"/>
      <c r="I81" s="1"/>
      <c r="J81" s="1"/>
      <c r="K81" s="1"/>
      <c r="L81" s="1"/>
      <c r="M81" s="1"/>
      <c r="N81" s="1"/>
      <c r="O81" s="1"/>
      <c r="P81" s="1"/>
      <c r="Q81" s="1"/>
      <c r="R81" s="1"/>
      <c r="S81" s="1"/>
      <c r="T81" s="1"/>
      <c r="U81" s="1"/>
      <c r="V81" s="1"/>
      <c r="W81" s="1"/>
      <c r="X81" s="1"/>
      <c r="Y81" s="1"/>
      <c r="Z81" s="1"/>
      <c r="AA81" s="1"/>
    </row>
    <row r="82" spans="2:27" ht="12" customHeight="1">
      <c r="B82" s="1"/>
      <c r="C82" s="590"/>
      <c r="D82" s="1"/>
      <c r="E82" s="1"/>
      <c r="F82" s="1"/>
      <c r="G82" s="1"/>
      <c r="H82" s="1"/>
      <c r="I82" s="1"/>
      <c r="J82" s="1"/>
      <c r="K82" s="1"/>
      <c r="L82" s="1"/>
      <c r="M82" s="1"/>
      <c r="N82" s="1"/>
      <c r="O82" s="1"/>
      <c r="P82" s="1"/>
      <c r="Q82" s="1"/>
      <c r="R82" s="1"/>
      <c r="S82" s="1"/>
      <c r="T82" s="1"/>
      <c r="U82" s="1"/>
      <c r="V82" s="1"/>
      <c r="W82" s="1"/>
      <c r="X82" s="1"/>
      <c r="Y82" s="1"/>
      <c r="Z82" s="1"/>
      <c r="AA82" s="1"/>
    </row>
    <row r="83" spans="2:27" ht="12" customHeight="1">
      <c r="B83" s="1"/>
      <c r="C83" s="590"/>
      <c r="D83" s="1"/>
      <c r="E83" s="1"/>
      <c r="F83" s="1"/>
      <c r="G83" s="1"/>
      <c r="H83" s="1"/>
      <c r="I83" s="1"/>
      <c r="J83" s="1"/>
      <c r="K83" s="1"/>
      <c r="L83" s="1"/>
      <c r="M83" s="1"/>
      <c r="N83" s="1"/>
      <c r="O83" s="1"/>
      <c r="P83" s="1"/>
      <c r="Q83" s="1"/>
      <c r="R83" s="1"/>
      <c r="S83" s="1"/>
      <c r="T83" s="1"/>
      <c r="U83" s="1"/>
      <c r="V83" s="1"/>
      <c r="W83" s="1"/>
      <c r="X83" s="1"/>
      <c r="Y83" s="1"/>
      <c r="Z83" s="1"/>
      <c r="AA83" s="1"/>
    </row>
    <row r="84" spans="2:27" ht="12" customHeight="1">
      <c r="B84" s="1"/>
      <c r="C84" s="590"/>
      <c r="D84" s="1"/>
      <c r="E84" s="1"/>
      <c r="F84" s="1"/>
      <c r="G84" s="1"/>
      <c r="H84" s="1"/>
      <c r="I84" s="1"/>
      <c r="J84" s="1"/>
      <c r="K84" s="1"/>
      <c r="L84" s="1"/>
      <c r="M84" s="1"/>
      <c r="N84" s="1"/>
      <c r="O84" s="1"/>
      <c r="P84" s="1"/>
      <c r="Q84" s="1"/>
      <c r="R84" s="1"/>
      <c r="S84" s="1"/>
      <c r="T84" s="1"/>
      <c r="U84" s="1"/>
      <c r="V84" s="1"/>
      <c r="W84" s="1"/>
      <c r="X84" s="1"/>
      <c r="Y84" s="1"/>
      <c r="Z84" s="1"/>
      <c r="AA84" s="1"/>
    </row>
    <row r="85" spans="2:27" ht="12" customHeight="1">
      <c r="B85" s="1"/>
      <c r="C85" s="590"/>
      <c r="D85" s="1"/>
      <c r="E85" s="1"/>
      <c r="F85" s="1"/>
      <c r="G85" s="1"/>
      <c r="H85" s="1"/>
      <c r="I85" s="1"/>
      <c r="J85" s="1"/>
      <c r="K85" s="1"/>
      <c r="L85" s="1"/>
      <c r="M85" s="1"/>
      <c r="N85" s="1"/>
      <c r="O85" s="1"/>
      <c r="P85" s="1"/>
      <c r="Q85" s="1"/>
      <c r="R85" s="1"/>
      <c r="S85" s="1"/>
      <c r="T85" s="1"/>
      <c r="U85" s="1"/>
      <c r="V85" s="1"/>
      <c r="W85" s="1"/>
      <c r="X85" s="1"/>
      <c r="Y85" s="1"/>
      <c r="Z85" s="1"/>
      <c r="AA85" s="1"/>
    </row>
    <row r="86" spans="2:27" ht="12" customHeight="1">
      <c r="B86" s="1"/>
      <c r="C86" s="590"/>
      <c r="D86" s="1"/>
      <c r="E86" s="1"/>
      <c r="F86" s="1"/>
      <c r="G86" s="1"/>
      <c r="H86" s="1"/>
      <c r="I86" s="1"/>
      <c r="J86" s="1"/>
      <c r="K86" s="1"/>
      <c r="L86" s="1"/>
      <c r="M86" s="1"/>
      <c r="N86" s="1"/>
      <c r="O86" s="1"/>
      <c r="P86" s="1"/>
      <c r="Q86" s="1"/>
      <c r="R86" s="1"/>
      <c r="S86" s="1"/>
      <c r="T86" s="1"/>
      <c r="U86" s="1"/>
      <c r="V86" s="1"/>
      <c r="W86" s="1"/>
      <c r="X86" s="1"/>
      <c r="Y86" s="1"/>
      <c r="Z86" s="1"/>
      <c r="AA86" s="1"/>
    </row>
    <row r="87" spans="2:27" ht="12" customHeight="1">
      <c r="B87" s="1"/>
      <c r="C87" s="590"/>
      <c r="D87" s="1"/>
      <c r="E87" s="1"/>
      <c r="F87" s="1"/>
      <c r="G87" s="1"/>
      <c r="H87" s="1"/>
      <c r="I87" s="1"/>
      <c r="J87" s="1"/>
      <c r="K87" s="1"/>
      <c r="L87" s="1"/>
      <c r="M87" s="1"/>
      <c r="N87" s="1"/>
      <c r="O87" s="1"/>
      <c r="P87" s="1"/>
      <c r="Q87" s="1"/>
      <c r="R87" s="1"/>
      <c r="S87" s="1"/>
      <c r="T87" s="1"/>
      <c r="U87" s="1"/>
      <c r="V87" s="1"/>
      <c r="W87" s="1"/>
      <c r="X87" s="1"/>
      <c r="Y87" s="1"/>
      <c r="Z87" s="1"/>
      <c r="AA87" s="1"/>
    </row>
    <row r="88" spans="2:27" ht="12" customHeight="1">
      <c r="B88" s="1"/>
      <c r="C88" s="590"/>
      <c r="D88" s="1"/>
      <c r="E88" s="1"/>
      <c r="F88" s="1"/>
      <c r="G88" s="1"/>
      <c r="H88" s="1"/>
      <c r="I88" s="1"/>
      <c r="J88" s="1"/>
      <c r="K88" s="1"/>
      <c r="L88" s="1"/>
      <c r="M88" s="1"/>
      <c r="N88" s="1"/>
      <c r="O88" s="1"/>
      <c r="P88" s="1"/>
      <c r="Q88" s="1"/>
      <c r="R88" s="1"/>
      <c r="S88" s="1"/>
      <c r="T88" s="1"/>
      <c r="U88" s="1"/>
      <c r="V88" s="1"/>
      <c r="W88" s="1"/>
      <c r="X88" s="1"/>
      <c r="Y88" s="1"/>
      <c r="Z88" s="1"/>
      <c r="AA88" s="1"/>
    </row>
    <row r="89" spans="2:27" ht="12" customHeight="1">
      <c r="B89" s="1"/>
      <c r="C89" s="590"/>
      <c r="D89" s="1"/>
      <c r="E89" s="1"/>
      <c r="F89" s="1"/>
      <c r="G89" s="1"/>
      <c r="H89" s="1"/>
      <c r="I89" s="1"/>
      <c r="J89" s="1"/>
      <c r="K89" s="1"/>
      <c r="L89" s="1"/>
      <c r="M89" s="1"/>
      <c r="N89" s="1"/>
      <c r="O89" s="1"/>
      <c r="P89" s="1"/>
      <c r="Q89" s="1"/>
      <c r="R89" s="1"/>
      <c r="S89" s="1"/>
      <c r="T89" s="1"/>
      <c r="U89" s="1"/>
      <c r="V89" s="1"/>
      <c r="W89" s="1"/>
      <c r="X89" s="1"/>
      <c r="Y89" s="1"/>
      <c r="Z89" s="1"/>
      <c r="AA89" s="1"/>
    </row>
    <row r="90" spans="2:27" ht="12" customHeight="1">
      <c r="B90" s="1"/>
      <c r="C90" s="590"/>
      <c r="D90" s="1"/>
      <c r="E90" s="1"/>
      <c r="F90" s="1"/>
      <c r="G90" s="1"/>
      <c r="H90" s="1"/>
      <c r="I90" s="1"/>
      <c r="J90" s="1"/>
      <c r="K90" s="1"/>
      <c r="L90" s="1"/>
      <c r="M90" s="1"/>
      <c r="N90" s="1"/>
      <c r="O90" s="1"/>
      <c r="P90" s="1"/>
      <c r="Q90" s="1"/>
      <c r="R90" s="1"/>
      <c r="S90" s="1"/>
      <c r="T90" s="1"/>
      <c r="U90" s="1"/>
      <c r="V90" s="1"/>
      <c r="W90" s="1"/>
      <c r="X90" s="1"/>
      <c r="Y90" s="1"/>
      <c r="Z90" s="1"/>
      <c r="AA90" s="1"/>
    </row>
    <row r="91" spans="2:27" ht="12" customHeight="1">
      <c r="B91" s="1"/>
      <c r="C91" s="590"/>
      <c r="D91" s="1"/>
      <c r="E91" s="1"/>
      <c r="F91" s="1"/>
      <c r="G91" s="1"/>
      <c r="H91" s="1"/>
      <c r="I91" s="1"/>
      <c r="J91" s="1"/>
      <c r="K91" s="1"/>
      <c r="L91" s="1"/>
      <c r="M91" s="1"/>
      <c r="N91" s="1"/>
      <c r="O91" s="1"/>
      <c r="P91" s="1"/>
      <c r="Q91" s="1"/>
      <c r="R91" s="1"/>
      <c r="S91" s="1"/>
      <c r="T91" s="1"/>
      <c r="U91" s="1"/>
      <c r="V91" s="1"/>
      <c r="W91" s="1"/>
      <c r="X91" s="1"/>
      <c r="Y91" s="1"/>
      <c r="Z91" s="1"/>
      <c r="AA91" s="1"/>
    </row>
    <row r="92" spans="2:27" ht="12" customHeight="1">
      <c r="B92" s="1"/>
      <c r="C92" s="590"/>
      <c r="D92" s="1"/>
      <c r="E92" s="1"/>
      <c r="F92" s="1"/>
      <c r="G92" s="1"/>
      <c r="H92" s="1"/>
      <c r="I92" s="1"/>
      <c r="J92" s="1"/>
      <c r="K92" s="1"/>
      <c r="L92" s="1"/>
      <c r="M92" s="1"/>
      <c r="N92" s="1"/>
      <c r="O92" s="1"/>
      <c r="P92" s="1"/>
      <c r="Q92" s="1"/>
      <c r="R92" s="1"/>
      <c r="S92" s="1"/>
      <c r="T92" s="1"/>
      <c r="U92" s="1"/>
      <c r="V92" s="1"/>
      <c r="W92" s="1"/>
      <c r="X92" s="1"/>
      <c r="Y92" s="1"/>
      <c r="Z92" s="1"/>
      <c r="AA92" s="1"/>
    </row>
    <row r="93" spans="2:27" ht="12" customHeight="1">
      <c r="B93" s="1"/>
      <c r="C93" s="590"/>
      <c r="D93" s="1"/>
      <c r="E93" s="1"/>
      <c r="F93" s="1"/>
      <c r="G93" s="1"/>
      <c r="H93" s="1"/>
      <c r="I93" s="1"/>
      <c r="J93" s="1"/>
      <c r="K93" s="1"/>
      <c r="L93" s="1"/>
      <c r="M93" s="1"/>
      <c r="N93" s="1"/>
      <c r="O93" s="1"/>
      <c r="P93" s="1"/>
      <c r="Q93" s="1"/>
      <c r="R93" s="1"/>
      <c r="S93" s="1"/>
      <c r="T93" s="1"/>
      <c r="U93" s="1"/>
      <c r="V93" s="1"/>
      <c r="W93" s="1"/>
      <c r="X93" s="1"/>
      <c r="Y93" s="1"/>
      <c r="Z93" s="1"/>
      <c r="AA93" s="1"/>
    </row>
    <row r="94" spans="2:27" ht="12" customHeight="1">
      <c r="B94" s="1"/>
      <c r="C94" s="590"/>
      <c r="D94" s="1"/>
      <c r="E94" s="1"/>
      <c r="F94" s="1"/>
      <c r="G94" s="1"/>
      <c r="H94" s="1"/>
      <c r="I94" s="1"/>
      <c r="J94" s="1"/>
      <c r="K94" s="1"/>
      <c r="L94" s="1"/>
      <c r="M94" s="1"/>
      <c r="N94" s="1"/>
      <c r="O94" s="1"/>
      <c r="P94" s="1"/>
      <c r="Q94" s="1"/>
      <c r="R94" s="1"/>
      <c r="S94" s="1"/>
      <c r="T94" s="1"/>
      <c r="U94" s="1"/>
      <c r="V94" s="1"/>
      <c r="W94" s="1"/>
      <c r="X94" s="1"/>
      <c r="Y94" s="1"/>
      <c r="Z94" s="1"/>
      <c r="AA94" s="1"/>
    </row>
    <row r="95" spans="2:27" ht="12" customHeight="1">
      <c r="B95" s="1"/>
      <c r="C95" s="590"/>
      <c r="D95" s="1"/>
      <c r="E95" s="1"/>
      <c r="F95" s="1"/>
      <c r="G95" s="1"/>
      <c r="H95" s="1"/>
      <c r="I95" s="1"/>
      <c r="J95" s="1"/>
      <c r="K95" s="1"/>
      <c r="L95" s="1"/>
      <c r="M95" s="1"/>
      <c r="N95" s="1"/>
      <c r="O95" s="1"/>
      <c r="P95" s="1"/>
      <c r="Q95" s="1"/>
      <c r="R95" s="1"/>
      <c r="S95" s="1"/>
      <c r="T95" s="1"/>
      <c r="U95" s="1"/>
      <c r="V95" s="1"/>
      <c r="W95" s="1"/>
      <c r="X95" s="1"/>
      <c r="Y95" s="1"/>
      <c r="Z95" s="1"/>
      <c r="AA95" s="1"/>
    </row>
    <row r="96" spans="2:27" ht="12" customHeight="1">
      <c r="B96" s="1"/>
      <c r="C96" s="590"/>
      <c r="D96" s="1"/>
      <c r="E96" s="1"/>
      <c r="F96" s="1"/>
      <c r="G96" s="1"/>
      <c r="H96" s="1"/>
      <c r="I96" s="1"/>
      <c r="J96" s="1"/>
      <c r="K96" s="1"/>
      <c r="L96" s="1"/>
      <c r="M96" s="1"/>
      <c r="N96" s="1"/>
      <c r="O96" s="1"/>
      <c r="P96" s="1"/>
      <c r="Q96" s="1"/>
      <c r="R96" s="1"/>
      <c r="S96" s="1"/>
      <c r="T96" s="1"/>
      <c r="U96" s="1"/>
      <c r="V96" s="1"/>
      <c r="W96" s="1"/>
      <c r="X96" s="1"/>
      <c r="Y96" s="1"/>
      <c r="Z96" s="1"/>
      <c r="AA96" s="1"/>
    </row>
    <row r="97" spans="2:27" ht="12" customHeight="1">
      <c r="B97" s="1"/>
      <c r="C97" s="590"/>
      <c r="D97" s="1"/>
      <c r="E97" s="1"/>
      <c r="F97" s="1"/>
      <c r="G97" s="1"/>
      <c r="H97" s="1"/>
      <c r="I97" s="1"/>
      <c r="J97" s="1"/>
      <c r="K97" s="1"/>
      <c r="L97" s="1"/>
      <c r="M97" s="1"/>
      <c r="N97" s="1"/>
      <c r="O97" s="1"/>
      <c r="P97" s="1"/>
      <c r="Q97" s="1"/>
      <c r="R97" s="1"/>
      <c r="S97" s="1"/>
      <c r="T97" s="1"/>
      <c r="U97" s="1"/>
      <c r="V97" s="1"/>
      <c r="W97" s="1"/>
      <c r="X97" s="1"/>
      <c r="Y97" s="1"/>
      <c r="Z97" s="1"/>
      <c r="AA97" s="1"/>
    </row>
    <row r="98" spans="2:27" ht="12" customHeight="1">
      <c r="B98" s="1"/>
      <c r="C98" s="590"/>
      <c r="D98" s="1"/>
      <c r="E98" s="1"/>
      <c r="F98" s="1"/>
      <c r="G98" s="1"/>
      <c r="H98" s="1"/>
      <c r="I98" s="1"/>
      <c r="J98" s="1"/>
      <c r="K98" s="1"/>
      <c r="L98" s="1"/>
      <c r="M98" s="1"/>
      <c r="N98" s="1"/>
      <c r="O98" s="1"/>
      <c r="P98" s="1"/>
      <c r="Q98" s="1"/>
      <c r="R98" s="1"/>
      <c r="S98" s="1"/>
      <c r="T98" s="1"/>
      <c r="U98" s="1"/>
      <c r="V98" s="1"/>
      <c r="W98" s="1"/>
      <c r="X98" s="1"/>
      <c r="Y98" s="1"/>
      <c r="Z98" s="1"/>
      <c r="AA98" s="1"/>
    </row>
    <row r="99" spans="2:27" ht="12" customHeight="1">
      <c r="B99" s="1"/>
      <c r="C99" s="590"/>
      <c r="D99" s="1"/>
      <c r="E99" s="1"/>
      <c r="F99" s="1"/>
      <c r="G99" s="1"/>
      <c r="H99" s="1"/>
      <c r="I99" s="1"/>
      <c r="J99" s="1"/>
      <c r="K99" s="1"/>
      <c r="L99" s="1"/>
      <c r="M99" s="1"/>
      <c r="N99" s="1"/>
      <c r="O99" s="1"/>
      <c r="P99" s="1"/>
      <c r="Q99" s="1"/>
      <c r="R99" s="1"/>
      <c r="S99" s="1"/>
      <c r="T99" s="1"/>
      <c r="U99" s="1"/>
      <c r="V99" s="1"/>
      <c r="W99" s="1"/>
      <c r="X99" s="1"/>
      <c r="Y99" s="1"/>
      <c r="Z99" s="1"/>
      <c r="AA99" s="1"/>
    </row>
    <row r="100" spans="2:27" ht="12" customHeight="1">
      <c r="B100" s="1"/>
      <c r="C100" s="590"/>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2" customHeight="1">
      <c r="B101" s="1"/>
      <c r="C101" s="590"/>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2" customHeight="1">
      <c r="B102" s="1"/>
      <c r="C102" s="590"/>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2" customHeight="1">
      <c r="B103" s="1"/>
      <c r="C103" s="590"/>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2" customHeight="1">
      <c r="B104" s="1"/>
      <c r="C104" s="590"/>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2" customHeight="1">
      <c r="B105" s="1"/>
      <c r="C105" s="590"/>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2" customHeight="1">
      <c r="B106" s="1"/>
      <c r="C106" s="590"/>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2" customHeight="1">
      <c r="B107" s="1"/>
      <c r="C107" s="590"/>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2" customHeight="1">
      <c r="B108" s="1"/>
      <c r="C108" s="590"/>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2" customHeight="1">
      <c r="B109" s="1"/>
      <c r="C109" s="590"/>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2" customHeight="1">
      <c r="B110" s="1"/>
      <c r="C110" s="590"/>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2" customHeight="1">
      <c r="B111" s="1"/>
      <c r="C111" s="590"/>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2" customHeight="1">
      <c r="B112" s="1"/>
      <c r="C112" s="590"/>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2" customHeight="1">
      <c r="B113" s="1"/>
      <c r="C113" s="590"/>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2" customHeight="1">
      <c r="B114" s="1"/>
      <c r="C114" s="590"/>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2" customHeight="1">
      <c r="B115" s="1"/>
      <c r="C115" s="590"/>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2" customHeight="1">
      <c r="B116" s="1"/>
      <c r="C116" s="590"/>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2" customHeight="1">
      <c r="B117" s="1"/>
      <c r="C117" s="590"/>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2" customHeight="1">
      <c r="B118" s="1"/>
      <c r="C118" s="590"/>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2" customHeight="1">
      <c r="B119" s="1"/>
      <c r="C119" s="590"/>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2" customHeight="1">
      <c r="B120" s="1"/>
      <c r="C120" s="590"/>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2" customHeight="1">
      <c r="B121" s="1"/>
      <c r="C121" s="590"/>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2" customHeight="1">
      <c r="B122" s="1"/>
      <c r="C122" s="590"/>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2" customHeight="1">
      <c r="B123" s="1"/>
      <c r="C123" s="590"/>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2" customHeight="1">
      <c r="B124" s="1"/>
      <c r="C124" s="590"/>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2" customHeight="1">
      <c r="B125" s="1"/>
      <c r="C125" s="590"/>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2" customHeight="1">
      <c r="B126" s="1"/>
      <c r="C126" s="590"/>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2" customHeight="1">
      <c r="B127" s="1"/>
      <c r="C127" s="590"/>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2" customHeight="1">
      <c r="B128" s="1"/>
      <c r="C128" s="590"/>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2" customHeight="1">
      <c r="B129" s="1"/>
      <c r="C129" s="590"/>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2" customHeight="1">
      <c r="B130" s="1"/>
      <c r="C130" s="590"/>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2" customHeight="1">
      <c r="B131" s="1"/>
      <c r="C131" s="590"/>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2" customHeight="1">
      <c r="B132" s="1"/>
      <c r="C132" s="590"/>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2" customHeight="1">
      <c r="B133" s="1"/>
      <c r="C133" s="590"/>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2" customHeight="1">
      <c r="B134" s="1"/>
      <c r="C134" s="590"/>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2" customHeight="1">
      <c r="B135" s="1"/>
      <c r="C135" s="590"/>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2" customHeight="1">
      <c r="B136" s="1"/>
      <c r="C136" s="590"/>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2" customHeight="1">
      <c r="B137" s="1"/>
      <c r="C137" s="590"/>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2" customHeight="1">
      <c r="B138" s="1"/>
      <c r="C138" s="590"/>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2" customHeight="1">
      <c r="B139" s="1"/>
      <c r="C139" s="590"/>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2" customHeight="1">
      <c r="B140" s="1"/>
      <c r="C140" s="590"/>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2" customHeight="1">
      <c r="B141" s="1"/>
      <c r="C141" s="590"/>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2" customHeight="1">
      <c r="B142" s="1"/>
      <c r="C142" s="590"/>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2" customHeight="1">
      <c r="B143" s="1"/>
      <c r="C143" s="590"/>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2" customHeight="1">
      <c r="B144" s="1"/>
      <c r="C144" s="590"/>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2" customHeight="1">
      <c r="B145" s="1"/>
      <c r="C145" s="590"/>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2" customHeight="1">
      <c r="B146" s="1"/>
      <c r="C146" s="590"/>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2" customHeight="1">
      <c r="B147" s="1"/>
      <c r="C147" s="590"/>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2" customHeight="1">
      <c r="B148" s="1"/>
      <c r="C148" s="590"/>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2" customHeight="1">
      <c r="B149" s="1"/>
      <c r="C149" s="590"/>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2" customHeight="1">
      <c r="B150" s="1"/>
      <c r="C150" s="590"/>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2" customHeight="1">
      <c r="B151" s="1"/>
      <c r="C151" s="590"/>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2" customHeight="1">
      <c r="B152" s="1"/>
      <c r="C152" s="590"/>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2" customHeight="1">
      <c r="B153" s="1"/>
      <c r="C153" s="590"/>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2" customHeight="1">
      <c r="B154" s="1"/>
      <c r="C154" s="590"/>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2" customHeight="1">
      <c r="B155" s="1"/>
      <c r="C155" s="590"/>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2" customHeight="1">
      <c r="B156" s="1"/>
      <c r="C156" s="590"/>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2" customHeight="1">
      <c r="B157" s="1"/>
      <c r="C157" s="590"/>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2" customHeight="1">
      <c r="B158" s="1"/>
      <c r="C158" s="590"/>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2" customHeight="1">
      <c r="B159" s="1"/>
      <c r="C159" s="590"/>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2" customHeight="1">
      <c r="B160" s="1"/>
      <c r="C160" s="590"/>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2" customHeight="1">
      <c r="B161" s="1"/>
      <c r="C161" s="590"/>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2" customHeight="1">
      <c r="B162" s="1"/>
      <c r="C162" s="590"/>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2" customHeight="1">
      <c r="B163" s="1"/>
      <c r="C163" s="590"/>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2" customHeight="1">
      <c r="B164" s="1"/>
      <c r="C164" s="590"/>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2" customHeight="1">
      <c r="B165" s="1"/>
      <c r="C165" s="590"/>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2" customHeight="1">
      <c r="B166" s="1"/>
      <c r="C166" s="590"/>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2" customHeight="1">
      <c r="B167" s="1"/>
      <c r="C167" s="590"/>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2" customHeight="1">
      <c r="B168" s="1"/>
      <c r="C168" s="590"/>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2" customHeight="1">
      <c r="B169" s="1"/>
      <c r="C169" s="590"/>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2" customHeight="1">
      <c r="B170" s="1"/>
      <c r="C170" s="590"/>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2" customHeight="1">
      <c r="B171" s="1"/>
      <c r="C171" s="590"/>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2" customHeight="1">
      <c r="B172" s="1"/>
      <c r="C172" s="590"/>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2" customHeight="1">
      <c r="B173" s="1"/>
      <c r="C173" s="590"/>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2" customHeight="1">
      <c r="B174" s="1"/>
      <c r="C174" s="590"/>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2" customHeight="1">
      <c r="B175" s="1"/>
      <c r="C175" s="590"/>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2" customHeight="1">
      <c r="B176" s="1"/>
      <c r="C176" s="590"/>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2" customHeight="1">
      <c r="B177" s="1"/>
      <c r="C177" s="590"/>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2" customHeight="1">
      <c r="B178" s="1"/>
      <c r="C178" s="590"/>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2" customHeight="1">
      <c r="B179" s="1"/>
      <c r="C179" s="590"/>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2" customHeight="1">
      <c r="B180" s="1"/>
      <c r="C180" s="590"/>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2" customHeight="1">
      <c r="B181" s="1"/>
      <c r="C181" s="590"/>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2" customHeight="1">
      <c r="B182" s="1"/>
      <c r="C182" s="590"/>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2" customHeight="1">
      <c r="B183" s="1"/>
      <c r="C183" s="590"/>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2" customHeight="1">
      <c r="B184" s="1"/>
      <c r="C184" s="590"/>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2" customHeight="1">
      <c r="B185" s="1"/>
      <c r="C185" s="590"/>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2" customHeight="1">
      <c r="B186" s="1"/>
      <c r="C186" s="590"/>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2" customHeight="1">
      <c r="B187" s="1"/>
      <c r="C187" s="590"/>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2" customHeight="1">
      <c r="B188" s="1"/>
      <c r="C188" s="590"/>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2" customHeight="1">
      <c r="B189" s="1"/>
      <c r="C189" s="590"/>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2" customHeight="1">
      <c r="B190" s="1"/>
      <c r="C190" s="590"/>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2" customHeight="1">
      <c r="B191" s="1"/>
      <c r="C191" s="590"/>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2" customHeight="1">
      <c r="B192" s="1"/>
      <c r="C192" s="590"/>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2" customHeight="1">
      <c r="B193" s="1"/>
      <c r="C193" s="590"/>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2" customHeight="1">
      <c r="B194" s="1"/>
      <c r="C194" s="590"/>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2" customHeight="1">
      <c r="B195" s="1"/>
      <c r="C195" s="590"/>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2" customHeight="1">
      <c r="B196" s="1"/>
      <c r="C196" s="590"/>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2" customHeight="1">
      <c r="B197" s="1"/>
      <c r="C197" s="590"/>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2" customHeight="1">
      <c r="B198" s="1"/>
      <c r="C198" s="590"/>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2" customHeight="1">
      <c r="B199" s="1"/>
      <c r="C199" s="590"/>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2" customHeight="1">
      <c r="B200" s="1"/>
      <c r="C200" s="590"/>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2" customHeight="1">
      <c r="B201" s="1"/>
      <c r="C201" s="590"/>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2" customHeight="1">
      <c r="B202" s="1"/>
      <c r="C202" s="590"/>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2" customHeight="1">
      <c r="B203" s="1"/>
      <c r="C203" s="590"/>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2" customHeight="1">
      <c r="B204" s="1"/>
      <c r="C204" s="590"/>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2" customHeight="1">
      <c r="B205" s="1"/>
      <c r="C205" s="590"/>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2" customHeight="1">
      <c r="B206" s="1"/>
      <c r="C206" s="590"/>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2" customHeight="1">
      <c r="B207" s="1"/>
      <c r="C207" s="590"/>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2" customHeight="1">
      <c r="B208" s="1"/>
      <c r="C208" s="590"/>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2" customHeight="1">
      <c r="B209" s="1"/>
      <c r="C209" s="590"/>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2" customHeight="1">
      <c r="B210" s="1"/>
      <c r="C210" s="590"/>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2" customHeight="1">
      <c r="B211" s="1"/>
      <c r="C211" s="590"/>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2" customHeight="1">
      <c r="B212" s="1"/>
      <c r="C212" s="590"/>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2" customHeight="1">
      <c r="B213" s="1"/>
      <c r="C213" s="590"/>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2" customHeight="1">
      <c r="B214" s="1"/>
      <c r="C214" s="590"/>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2" customHeight="1">
      <c r="B215" s="1"/>
      <c r="C215" s="590"/>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2" customHeight="1">
      <c r="B216" s="1"/>
      <c r="C216" s="590"/>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2" customHeight="1">
      <c r="B217" s="1"/>
      <c r="C217" s="590"/>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2" customHeight="1">
      <c r="B218" s="1"/>
      <c r="C218" s="590"/>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2" customHeight="1">
      <c r="B219" s="1"/>
      <c r="C219" s="590"/>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2" customHeight="1">
      <c r="B220" s="1"/>
      <c r="C220" s="590"/>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2" customHeight="1">
      <c r="B221" s="1"/>
      <c r="C221" s="590"/>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2" customHeight="1">
      <c r="B222" s="1"/>
      <c r="C222" s="590"/>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2" customHeight="1">
      <c r="B223" s="1"/>
      <c r="C223" s="590"/>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2" customHeight="1">
      <c r="B224" s="1"/>
      <c r="C224" s="590"/>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2" customHeight="1">
      <c r="B225" s="1"/>
      <c r="C225" s="590"/>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2" customHeight="1">
      <c r="B226" s="1"/>
      <c r="C226" s="590"/>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2" customHeight="1">
      <c r="B227" s="1"/>
      <c r="C227" s="590"/>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2" customHeight="1">
      <c r="B228" s="1"/>
      <c r="C228" s="590"/>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2" customHeight="1">
      <c r="B229" s="1"/>
      <c r="C229" s="590"/>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2" customHeight="1">
      <c r="B230" s="1"/>
      <c r="C230" s="590"/>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2" customHeight="1">
      <c r="B231" s="1"/>
      <c r="C231" s="590"/>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2" customHeight="1">
      <c r="B232" s="1"/>
      <c r="C232" s="590"/>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2" customHeight="1">
      <c r="B233" s="1"/>
      <c r="C233" s="590"/>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2" customHeight="1">
      <c r="B234" s="1"/>
      <c r="C234" s="590"/>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2" customHeight="1">
      <c r="B235" s="1"/>
      <c r="C235" s="590"/>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2" customHeight="1">
      <c r="B236" s="1"/>
      <c r="C236" s="590"/>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2" customHeight="1">
      <c r="B237" s="1"/>
      <c r="C237" s="590"/>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2" customHeight="1">
      <c r="B238" s="1"/>
      <c r="C238" s="590"/>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2" customHeight="1">
      <c r="B239" s="1"/>
      <c r="C239" s="590"/>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2" customHeight="1">
      <c r="B240" s="1"/>
      <c r="C240" s="590"/>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2" customHeight="1">
      <c r="B241" s="1"/>
      <c r="C241" s="590"/>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2" customHeight="1">
      <c r="B242" s="1"/>
      <c r="C242" s="590"/>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2" customHeight="1">
      <c r="B243" s="1"/>
      <c r="C243" s="590"/>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2" customHeight="1">
      <c r="B244" s="1"/>
      <c r="C244" s="590"/>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2" customHeight="1">
      <c r="B245" s="1"/>
      <c r="C245" s="590"/>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2" customHeight="1">
      <c r="B246" s="1"/>
      <c r="C246" s="590"/>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2" customHeight="1">
      <c r="B247" s="1"/>
      <c r="C247" s="590"/>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2" customHeight="1">
      <c r="B248" s="1"/>
      <c r="C248" s="590"/>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2" customHeight="1">
      <c r="B249" s="1"/>
      <c r="C249" s="590"/>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2" customHeight="1">
      <c r="B250" s="1"/>
      <c r="C250" s="590"/>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2" customHeight="1">
      <c r="B251" s="1"/>
      <c r="C251" s="590"/>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2" customHeight="1">
      <c r="B252" s="1"/>
      <c r="C252" s="590"/>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5.7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5.7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R8PzPPUi1C6liE5quNet2c93Kr86qBzY8k0K7fF8yBCy42R+vb5Uu5mL4EZfpkINdlaL/1FReXaDV17HAxnazw==" saltValue="QmdrgAPrEm1KuIoFpgSjkA==" spinCount="100000" sheet="1" objects="1" scenarios="1"/>
  <pageMargins left="0.75" right="0.75" top="1" bottom="1"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D1000"/>
  <sheetViews>
    <sheetView showGridLines="0" workbookViewId="0"/>
  </sheetViews>
  <sheetFormatPr defaultColWidth="14.44140625" defaultRowHeight="15" customHeight="1"/>
  <cols>
    <col min="1" max="1" width="27.88671875" customWidth="1"/>
    <col min="2" max="2" width="7.6640625" customWidth="1"/>
    <col min="3" max="4" width="12.6640625" customWidth="1"/>
    <col min="5" max="5" width="11.33203125" customWidth="1"/>
    <col min="6" max="7" width="12.6640625" customWidth="1"/>
    <col min="8"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2" customHeight="1">
      <c r="A2" s="540" t="s">
        <v>749</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28"/>
      <c r="H3" s="1"/>
      <c r="I3" s="1"/>
      <c r="J3" s="1"/>
      <c r="K3" s="1"/>
      <c r="L3" s="1"/>
      <c r="M3" s="1"/>
      <c r="N3" s="1"/>
      <c r="O3" s="1"/>
      <c r="P3" s="1"/>
      <c r="Q3" s="1"/>
      <c r="R3" s="1"/>
      <c r="S3" s="1"/>
      <c r="T3" s="1"/>
      <c r="U3" s="1"/>
      <c r="V3" s="1"/>
      <c r="W3" s="1"/>
      <c r="X3" s="1"/>
      <c r="Y3" s="1"/>
      <c r="Z3" s="1"/>
    </row>
    <row r="4" spans="1:30" ht="12" customHeight="1">
      <c r="A4" s="571" t="s">
        <v>699</v>
      </c>
      <c r="B4" s="571" t="s">
        <v>559</v>
      </c>
      <c r="C4" s="572" t="s">
        <v>76</v>
      </c>
      <c r="D4" s="572" t="s">
        <v>77</v>
      </c>
      <c r="E4" s="572" t="s">
        <v>78</v>
      </c>
      <c r="F4" s="573" t="s">
        <v>79</v>
      </c>
      <c r="G4" s="574"/>
      <c r="H4" s="14" t="s">
        <v>750</v>
      </c>
      <c r="I4" s="1"/>
      <c r="J4" s="1"/>
      <c r="K4" s="647"/>
      <c r="L4" s="647"/>
      <c r="M4" s="647"/>
      <c r="N4" s="647"/>
      <c r="O4" s="1"/>
      <c r="P4" s="1"/>
      <c r="Q4" s="1"/>
      <c r="R4" s="1"/>
      <c r="S4" s="1"/>
      <c r="T4" s="1"/>
      <c r="U4" s="1"/>
      <c r="V4" s="1"/>
      <c r="W4" s="1"/>
      <c r="X4" s="1"/>
      <c r="Y4" s="1"/>
      <c r="Z4" s="1"/>
    </row>
    <row r="5" spans="1:30" ht="12" customHeight="1">
      <c r="A5" s="2" t="str">
        <f t="shared" ref="A5:A16" si="0">IF(A21="", "", A21)</f>
        <v>Food truck pickup</v>
      </c>
      <c r="B5" s="130"/>
      <c r="C5" s="58" t="str">
        <f t="shared" ref="C5:C16" si="1">IF(SUM(C21:N21)&gt;0, SUM(C21:N21), "")</f>
        <v/>
      </c>
      <c r="D5" s="58" t="str">
        <f t="shared" ref="D5:D16" si="2">IF(SUM(O21:Z21)&gt;0, SUM(O21:Z21), "")</f>
        <v/>
      </c>
      <c r="E5" s="58" t="str">
        <f t="shared" ref="E5:E16" si="3">IF(D5="", "", D5*(1+B5))</f>
        <v/>
      </c>
      <c r="F5" s="576" t="str">
        <f t="shared" ref="F5:F16" si="4">IF(E5="", "", E5*(1+B5))</f>
        <v/>
      </c>
      <c r="G5" s="577"/>
      <c r="H5" s="6" t="s">
        <v>751</v>
      </c>
      <c r="I5" s="1"/>
      <c r="J5" s="969" t="s">
        <v>752</v>
      </c>
      <c r="K5" s="968"/>
      <c r="L5" s="968"/>
      <c r="M5" s="968"/>
      <c r="N5" s="647"/>
      <c r="O5" s="1"/>
      <c r="P5" s="1"/>
      <c r="Q5" s="1"/>
      <c r="R5" s="1"/>
      <c r="S5" s="1"/>
      <c r="T5" s="1"/>
      <c r="U5" s="1"/>
      <c r="V5" s="1"/>
      <c r="W5" s="1"/>
      <c r="X5" s="1"/>
      <c r="Y5" s="1"/>
      <c r="Z5" s="1"/>
    </row>
    <row r="6" spans="1:30" ht="12" customHeight="1">
      <c r="A6" s="2" t="str">
        <f t="shared" si="0"/>
        <v>Market Rental</v>
      </c>
      <c r="B6" s="130"/>
      <c r="C6" s="58" t="str">
        <f t="shared" si="1"/>
        <v/>
      </c>
      <c r="D6" s="58" t="str">
        <f t="shared" si="2"/>
        <v/>
      </c>
      <c r="E6" s="58" t="str">
        <f t="shared" si="3"/>
        <v/>
      </c>
      <c r="F6" s="576" t="str">
        <f t="shared" si="4"/>
        <v/>
      </c>
      <c r="G6" s="577"/>
      <c r="H6" s="648"/>
      <c r="I6" s="1"/>
      <c r="J6" s="968"/>
      <c r="K6" s="968"/>
      <c r="L6" s="968"/>
      <c r="M6" s="968"/>
      <c r="N6" s="647"/>
      <c r="O6" s="1"/>
      <c r="P6" s="1"/>
      <c r="Q6" s="1"/>
      <c r="R6" s="1"/>
      <c r="S6" s="1"/>
      <c r="T6" s="1"/>
      <c r="U6" s="1"/>
      <c r="V6" s="1"/>
      <c r="W6" s="1"/>
      <c r="X6" s="1"/>
      <c r="Y6" s="1"/>
      <c r="Z6" s="1"/>
    </row>
    <row r="7" spans="1:30" ht="12" customHeight="1">
      <c r="A7" s="2" t="str">
        <f t="shared" si="0"/>
        <v>Ice</v>
      </c>
      <c r="B7" s="130"/>
      <c r="C7" s="58" t="str">
        <f t="shared" si="1"/>
        <v/>
      </c>
      <c r="D7" s="58" t="str">
        <f t="shared" si="2"/>
        <v/>
      </c>
      <c r="E7" s="58" t="str">
        <f t="shared" si="3"/>
        <v/>
      </c>
      <c r="F7" s="576" t="str">
        <f t="shared" si="4"/>
        <v/>
      </c>
      <c r="G7" s="577"/>
      <c r="H7" s="1"/>
      <c r="I7" s="1"/>
      <c r="J7" s="968"/>
      <c r="K7" s="968"/>
      <c r="L7" s="968"/>
      <c r="M7" s="968"/>
      <c r="N7" s="647"/>
      <c r="O7" s="1"/>
      <c r="P7" s="1"/>
      <c r="Q7" s="1"/>
      <c r="R7" s="1"/>
      <c r="S7" s="1"/>
      <c r="T7" s="1"/>
      <c r="U7" s="1"/>
      <c r="V7" s="1"/>
      <c r="W7" s="1"/>
      <c r="X7" s="1"/>
      <c r="Y7" s="1"/>
      <c r="Z7" s="1"/>
    </row>
    <row r="8" spans="1:30" ht="12" customHeight="1">
      <c r="A8" s="2" t="str">
        <f t="shared" si="0"/>
        <v>Delivery vehicle fuel estimate</v>
      </c>
      <c r="B8" s="130"/>
      <c r="C8" s="58" t="str">
        <f t="shared" si="1"/>
        <v/>
      </c>
      <c r="D8" s="58" t="str">
        <f t="shared" si="2"/>
        <v/>
      </c>
      <c r="E8" s="58" t="str">
        <f t="shared" si="3"/>
        <v/>
      </c>
      <c r="F8" s="576" t="str">
        <f t="shared" si="4"/>
        <v/>
      </c>
      <c r="G8" s="577"/>
      <c r="H8" s="1"/>
      <c r="I8" s="1"/>
      <c r="J8" s="968"/>
      <c r="K8" s="968"/>
      <c r="L8" s="968"/>
      <c r="M8" s="968"/>
      <c r="N8" s="647"/>
      <c r="O8" s="1"/>
      <c r="P8" s="1"/>
      <c r="Q8" s="1"/>
      <c r="R8" s="1"/>
      <c r="S8" s="1"/>
      <c r="T8" s="1"/>
      <c r="U8" s="1"/>
      <c r="V8" s="1"/>
      <c r="W8" s="1"/>
      <c r="X8" s="1"/>
      <c r="Y8" s="1"/>
      <c r="Z8" s="1"/>
    </row>
    <row r="9" spans="1:30" ht="12" customHeight="1">
      <c r="A9" s="2" t="str">
        <f t="shared" si="0"/>
        <v>Contract Labor</v>
      </c>
      <c r="B9" s="130"/>
      <c r="C9" s="58" t="str">
        <f t="shared" si="1"/>
        <v/>
      </c>
      <c r="D9" s="58" t="str">
        <f t="shared" si="2"/>
        <v/>
      </c>
      <c r="E9" s="58" t="str">
        <f t="shared" si="3"/>
        <v/>
      </c>
      <c r="F9" s="576" t="str">
        <f t="shared" si="4"/>
        <v/>
      </c>
      <c r="G9" s="577"/>
      <c r="H9" s="1"/>
      <c r="I9" s="1"/>
      <c r="J9" s="968"/>
      <c r="K9" s="968"/>
      <c r="L9" s="968"/>
      <c r="M9" s="968"/>
      <c r="N9" s="647"/>
      <c r="O9" s="1"/>
      <c r="P9" s="1"/>
      <c r="Q9" s="1"/>
      <c r="R9" s="1"/>
      <c r="S9" s="1"/>
      <c r="T9" s="1"/>
      <c r="U9" s="1"/>
      <c r="V9" s="1"/>
      <c r="W9" s="1"/>
      <c r="X9" s="1"/>
      <c r="Y9" s="1"/>
      <c r="Z9" s="1"/>
    </row>
    <row r="10" spans="1:30" ht="12" customHeight="1">
      <c r="A10" s="2" t="str">
        <f t="shared" si="0"/>
        <v>labels</v>
      </c>
      <c r="B10" s="130"/>
      <c r="C10" s="58" t="str">
        <f t="shared" si="1"/>
        <v/>
      </c>
      <c r="D10" s="58" t="str">
        <f t="shared" si="2"/>
        <v/>
      </c>
      <c r="E10" s="58" t="str">
        <f t="shared" si="3"/>
        <v/>
      </c>
      <c r="F10" s="576" t="str">
        <f t="shared" si="4"/>
        <v/>
      </c>
      <c r="G10" s="577"/>
      <c r="H10" s="1"/>
      <c r="I10" s="1"/>
      <c r="J10" s="968"/>
      <c r="K10" s="968"/>
      <c r="L10" s="968"/>
      <c r="M10" s="968"/>
      <c r="N10" s="647"/>
      <c r="O10" s="1"/>
      <c r="P10" s="1"/>
      <c r="Q10" s="1"/>
      <c r="R10" s="1"/>
      <c r="S10" s="1"/>
      <c r="T10" s="1"/>
      <c r="U10" s="1"/>
      <c r="V10" s="1"/>
      <c r="W10" s="1"/>
      <c r="X10" s="1"/>
      <c r="Y10" s="1"/>
      <c r="Z10" s="1"/>
    </row>
    <row r="11" spans="1:30" ht="12" customHeight="1">
      <c r="A11" s="2" t="str">
        <f t="shared" si="0"/>
        <v>Boxes-crates</v>
      </c>
      <c r="B11" s="130"/>
      <c r="C11" s="58" t="str">
        <f t="shared" si="1"/>
        <v/>
      </c>
      <c r="D11" s="58" t="str">
        <f t="shared" si="2"/>
        <v/>
      </c>
      <c r="E11" s="58" t="str">
        <f t="shared" si="3"/>
        <v/>
      </c>
      <c r="F11" s="576" t="str">
        <f t="shared" si="4"/>
        <v/>
      </c>
      <c r="G11" s="577"/>
      <c r="H11" s="1"/>
      <c r="I11" s="1"/>
      <c r="J11" s="647"/>
      <c r="K11" s="647"/>
      <c r="L11" s="647"/>
      <c r="M11" s="647"/>
      <c r="N11" s="647"/>
      <c r="O11" s="1"/>
      <c r="P11" s="1"/>
      <c r="Q11" s="1"/>
      <c r="R11" s="1"/>
      <c r="S11" s="1"/>
      <c r="T11" s="1"/>
      <c r="U11" s="1"/>
      <c r="V11" s="1"/>
      <c r="W11" s="1"/>
      <c r="X11" s="1"/>
      <c r="Y11" s="1"/>
      <c r="Z11" s="1"/>
    </row>
    <row r="12" spans="1:30" ht="12" customHeight="1">
      <c r="A12" s="2" t="str">
        <f t="shared" si="0"/>
        <v>Commissary Kitchen Storage</v>
      </c>
      <c r="B12" s="130"/>
      <c r="C12" s="58" t="str">
        <f t="shared" si="1"/>
        <v/>
      </c>
      <c r="D12" s="58" t="str">
        <f t="shared" si="2"/>
        <v/>
      </c>
      <c r="E12" s="58" t="str">
        <f t="shared" si="3"/>
        <v/>
      </c>
      <c r="F12" s="576" t="str">
        <f t="shared" si="4"/>
        <v/>
      </c>
      <c r="G12" s="577"/>
      <c r="H12" s="1"/>
      <c r="I12" s="1"/>
      <c r="J12" s="594" t="s">
        <v>733</v>
      </c>
      <c r="K12" s="1"/>
      <c r="L12" s="1"/>
      <c r="M12" s="1"/>
      <c r="N12" s="1"/>
      <c r="O12" s="1"/>
      <c r="P12" s="1"/>
      <c r="Q12" s="1"/>
      <c r="R12" s="1"/>
      <c r="S12" s="1"/>
      <c r="T12" s="1"/>
      <c r="U12" s="1"/>
      <c r="V12" s="1"/>
      <c r="W12" s="1"/>
      <c r="X12" s="1"/>
      <c r="Y12" s="1"/>
      <c r="Z12" s="1"/>
    </row>
    <row r="13" spans="1:30" ht="12" customHeight="1">
      <c r="A13" s="2" t="str">
        <f t="shared" si="0"/>
        <v/>
      </c>
      <c r="B13" s="130"/>
      <c r="C13" s="58" t="str">
        <f t="shared" si="1"/>
        <v/>
      </c>
      <c r="D13" s="58" t="str">
        <f t="shared" si="2"/>
        <v/>
      </c>
      <c r="E13" s="58" t="str">
        <f t="shared" si="3"/>
        <v/>
      </c>
      <c r="F13" s="576" t="str">
        <f t="shared" si="4"/>
        <v/>
      </c>
      <c r="G13" s="577"/>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130"/>
      <c r="C14" s="58" t="str">
        <f t="shared" si="1"/>
        <v/>
      </c>
      <c r="D14" s="58" t="str">
        <f t="shared" si="2"/>
        <v/>
      </c>
      <c r="E14" s="58" t="str">
        <f t="shared" si="3"/>
        <v/>
      </c>
      <c r="F14" s="576" t="str">
        <f t="shared" si="4"/>
        <v/>
      </c>
      <c r="G14" s="577"/>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130"/>
      <c r="C15" s="58" t="str">
        <f t="shared" si="1"/>
        <v/>
      </c>
      <c r="D15" s="58" t="str">
        <f t="shared" si="2"/>
        <v/>
      </c>
      <c r="E15" s="58" t="str">
        <f t="shared" si="3"/>
        <v/>
      </c>
      <c r="F15" s="576" t="str">
        <f t="shared" si="4"/>
        <v/>
      </c>
      <c r="G15" s="577"/>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2" t="str">
        <f t="shared" si="0"/>
        <v/>
      </c>
      <c r="B16" s="130"/>
      <c r="C16" s="58" t="str">
        <f t="shared" si="1"/>
        <v/>
      </c>
      <c r="D16" s="58" t="str">
        <f t="shared" si="2"/>
        <v/>
      </c>
      <c r="E16" s="58" t="str">
        <f t="shared" si="3"/>
        <v/>
      </c>
      <c r="F16" s="576" t="str">
        <f t="shared" si="4"/>
        <v/>
      </c>
      <c r="G16" s="577"/>
      <c r="H16" s="1"/>
      <c r="I16" s="1"/>
      <c r="J16" s="1"/>
      <c r="K16" s="1"/>
      <c r="L16" s="1"/>
      <c r="M16" s="1"/>
      <c r="N16" s="1"/>
      <c r="O16" s="1"/>
      <c r="P16" s="1"/>
      <c r="Q16" s="1"/>
      <c r="R16" s="1"/>
      <c r="S16" s="1"/>
      <c r="T16" s="1"/>
      <c r="U16" s="1"/>
      <c r="V16" s="1"/>
      <c r="W16" s="1"/>
      <c r="X16" s="1"/>
      <c r="Y16" s="1"/>
      <c r="Z16" s="1"/>
      <c r="AA16" s="1"/>
      <c r="AB16" s="1"/>
      <c r="AC16" s="1"/>
      <c r="AD16" s="1"/>
    </row>
    <row r="17" spans="1:30" ht="12" customHeight="1">
      <c r="A17" s="48" t="s">
        <v>703</v>
      </c>
      <c r="B17" s="578"/>
      <c r="C17" s="75">
        <f t="shared" ref="C17:F17" si="5">SUM(C5:C12)</f>
        <v>0</v>
      </c>
      <c r="D17" s="75">
        <f t="shared" si="5"/>
        <v>0</v>
      </c>
      <c r="E17" s="75">
        <f t="shared" si="5"/>
        <v>0</v>
      </c>
      <c r="F17" s="75">
        <f t="shared" si="5"/>
        <v>0</v>
      </c>
      <c r="G17" s="577"/>
      <c r="H17" s="1"/>
      <c r="I17" s="1"/>
      <c r="J17" s="1"/>
      <c r="K17" s="1"/>
      <c r="L17" s="1"/>
      <c r="M17" s="1"/>
      <c r="N17" s="1"/>
      <c r="O17" s="1"/>
      <c r="P17" s="1"/>
      <c r="Q17" s="1"/>
      <c r="R17" s="1"/>
      <c r="S17" s="1"/>
      <c r="T17" s="1"/>
      <c r="U17" s="1"/>
      <c r="V17" s="1"/>
      <c r="W17" s="1"/>
      <c r="X17" s="1"/>
      <c r="Y17" s="1"/>
      <c r="Z17" s="1"/>
    </row>
    <row r="18" spans="1:30"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30" ht="12" customHeight="1">
      <c r="A19" s="14" t="s">
        <v>704</v>
      </c>
      <c r="B19" s="1"/>
      <c r="C19" s="579" t="s">
        <v>76</v>
      </c>
      <c r="D19" s="1"/>
      <c r="E19" s="1"/>
      <c r="F19" s="1"/>
      <c r="G19" s="1"/>
      <c r="H19" s="1"/>
      <c r="I19" s="1"/>
      <c r="J19" s="1"/>
      <c r="K19" s="1"/>
      <c r="L19" s="1"/>
      <c r="M19" s="1"/>
      <c r="N19" s="580"/>
      <c r="O19" s="1" t="s">
        <v>77</v>
      </c>
      <c r="P19" s="1"/>
      <c r="Q19" s="1"/>
      <c r="R19" s="1"/>
      <c r="S19" s="1"/>
      <c r="T19" s="1"/>
      <c r="U19" s="1"/>
      <c r="V19" s="1"/>
      <c r="W19" s="1"/>
      <c r="X19" s="1"/>
      <c r="Y19" s="1"/>
      <c r="Z19" s="1"/>
      <c r="AA19" s="91"/>
      <c r="AB19" s="91"/>
      <c r="AC19" s="91"/>
      <c r="AD19" s="91"/>
    </row>
    <row r="20" spans="1:30" ht="12" customHeight="1">
      <c r="A20" s="581" t="s">
        <v>705</v>
      </c>
      <c r="B20" s="582"/>
      <c r="C20" s="493">
        <f>'2 yr monthly cash flow'!B8</f>
        <v>6</v>
      </c>
      <c r="D20" s="583">
        <f>'2 yr monthly cash flow'!C8</f>
        <v>7</v>
      </c>
      <c r="E20" s="583">
        <f>'2 yr monthly cash flow'!D8</f>
        <v>8</v>
      </c>
      <c r="F20" s="583">
        <f>'2 yr monthly cash flow'!E8</f>
        <v>9</v>
      </c>
      <c r="G20" s="583">
        <f>'2 yr monthly cash flow'!F8</f>
        <v>10</v>
      </c>
      <c r="H20" s="583">
        <f>'2 yr monthly cash flow'!G8</f>
        <v>11</v>
      </c>
      <c r="I20" s="583">
        <f>'2 yr monthly cash flow'!H8</f>
        <v>12</v>
      </c>
      <c r="J20" s="583">
        <f>'2 yr monthly cash flow'!I8</f>
        <v>1</v>
      </c>
      <c r="K20" s="583">
        <f>'2 yr monthly cash flow'!J8</f>
        <v>2</v>
      </c>
      <c r="L20" s="583">
        <f>'2 yr monthly cash flow'!K8</f>
        <v>3</v>
      </c>
      <c r="M20" s="583">
        <f>'2 yr monthly cash flow'!L8</f>
        <v>4</v>
      </c>
      <c r="N20" s="375">
        <f>'2 yr monthly cash flow'!M8</f>
        <v>5</v>
      </c>
      <c r="O20" s="583">
        <f>'2 yr monthly cash flow'!N8</f>
        <v>6</v>
      </c>
      <c r="P20" s="583">
        <f>'2 yr monthly cash flow'!O8</f>
        <v>7</v>
      </c>
      <c r="Q20" s="583">
        <f>'2 yr monthly cash flow'!P8</f>
        <v>8</v>
      </c>
      <c r="R20" s="583">
        <f>'2 yr monthly cash flow'!Q8</f>
        <v>9</v>
      </c>
      <c r="S20" s="583">
        <f>'2 yr monthly cash flow'!R8</f>
        <v>10</v>
      </c>
      <c r="T20" s="583">
        <f>'2 yr monthly cash flow'!S8</f>
        <v>11</v>
      </c>
      <c r="U20" s="583">
        <f>'2 yr monthly cash flow'!T8</f>
        <v>12</v>
      </c>
      <c r="V20" s="583">
        <f>'2 yr monthly cash flow'!U8</f>
        <v>1</v>
      </c>
      <c r="W20" s="583">
        <f>'2 yr monthly cash flow'!V8</f>
        <v>2</v>
      </c>
      <c r="X20" s="583">
        <f>'2 yr monthly cash flow'!W8</f>
        <v>3</v>
      </c>
      <c r="Y20" s="583">
        <f>'2 yr monthly cash flow'!X8</f>
        <v>4</v>
      </c>
      <c r="Z20" s="583">
        <f>'2 yr monthly cash flow'!Y8</f>
        <v>5</v>
      </c>
      <c r="AA20" s="584"/>
      <c r="AB20" s="584"/>
      <c r="AC20" s="101"/>
      <c r="AD20" s="101"/>
    </row>
    <row r="21" spans="1:30" ht="12" customHeight="1">
      <c r="A21" s="2" t="s">
        <v>753</v>
      </c>
      <c r="B21" s="649"/>
      <c r="C21" s="58"/>
      <c r="D21" s="352"/>
      <c r="E21" s="352">
        <f>'Produce &amp; Fish Sales'!E13*$H$6</f>
        <v>0</v>
      </c>
      <c r="F21" s="352">
        <f>'Produce &amp; Fish Sales'!F13*$H$6</f>
        <v>0</v>
      </c>
      <c r="G21" s="352">
        <f>'Produce &amp; Fish Sales'!G13*$H$6</f>
        <v>0</v>
      </c>
      <c r="H21" s="352">
        <f>'Produce &amp; Fish Sales'!H13*$H$6</f>
        <v>0</v>
      </c>
      <c r="I21" s="352">
        <f>'Produce &amp; Fish Sales'!I13*$H$6</f>
        <v>0</v>
      </c>
      <c r="J21" s="352">
        <f>'Produce &amp; Fish Sales'!J13*$H$6</f>
        <v>0</v>
      </c>
      <c r="K21" s="352">
        <f>'Produce &amp; Fish Sales'!K13*$H$6</f>
        <v>0</v>
      </c>
      <c r="L21" s="352">
        <f>'Produce &amp; Fish Sales'!L13*$H$6</f>
        <v>0</v>
      </c>
      <c r="M21" s="352">
        <f>'Produce &amp; Fish Sales'!M13*$H$6</f>
        <v>0</v>
      </c>
      <c r="N21" s="58">
        <f>'Produce &amp; Fish Sales'!N13*$H$6</f>
        <v>0</v>
      </c>
      <c r="O21" s="352">
        <f>'Produce &amp; Fish Sales'!C22*$H$6</f>
        <v>0</v>
      </c>
      <c r="P21" s="352">
        <f>'Produce &amp; Fish Sales'!D22*$H$6</f>
        <v>0</v>
      </c>
      <c r="Q21" s="352">
        <f>'Produce &amp; Fish Sales'!E22*$H$6</f>
        <v>0</v>
      </c>
      <c r="R21" s="352">
        <f>'Produce &amp; Fish Sales'!F22*$H$6</f>
        <v>0</v>
      </c>
      <c r="S21" s="352">
        <f>'Produce &amp; Fish Sales'!G22*$H$6</f>
        <v>0</v>
      </c>
      <c r="T21" s="352">
        <f>'Produce &amp; Fish Sales'!H22*$H$6</f>
        <v>0</v>
      </c>
      <c r="U21" s="352">
        <f>'Produce &amp; Fish Sales'!I22*$H$6</f>
        <v>0</v>
      </c>
      <c r="V21" s="352">
        <f>'Produce &amp; Fish Sales'!J22*$H$6</f>
        <v>0</v>
      </c>
      <c r="W21" s="352">
        <f>'Produce &amp; Fish Sales'!K22*$H$6</f>
        <v>0</v>
      </c>
      <c r="X21" s="352">
        <f>'Produce &amp; Fish Sales'!L22*$H$6</f>
        <v>0</v>
      </c>
      <c r="Y21" s="352">
        <f>'Produce &amp; Fish Sales'!M22*$H$6</f>
        <v>0</v>
      </c>
      <c r="Z21" s="352">
        <f>'Produce &amp; Fish Sales'!N22*$H$6</f>
        <v>0</v>
      </c>
      <c r="AA21" s="423"/>
      <c r="AB21" s="423"/>
    </row>
    <row r="22" spans="1:30" ht="12" customHeight="1">
      <c r="A22" s="126" t="s">
        <v>754</v>
      </c>
      <c r="B22" s="650"/>
      <c r="C22" s="57"/>
      <c r="D22" s="586"/>
      <c r="E22" s="57"/>
      <c r="F22" s="57"/>
      <c r="G22" s="57"/>
      <c r="H22" s="57"/>
      <c r="I22" s="57"/>
      <c r="J22" s="57"/>
      <c r="K22" s="57"/>
      <c r="L22" s="57"/>
      <c r="M22" s="57"/>
      <c r="N22" s="57"/>
      <c r="O22" s="586"/>
      <c r="P22" s="57"/>
      <c r="Q22" s="57"/>
      <c r="R22" s="57"/>
      <c r="S22" s="57"/>
      <c r="T22" s="57"/>
      <c r="U22" s="57"/>
      <c r="V22" s="57"/>
      <c r="W22" s="57"/>
      <c r="X22" s="57"/>
      <c r="Y22" s="57"/>
      <c r="Z22" s="57"/>
      <c r="AA22" s="423"/>
      <c r="AB22" s="423"/>
    </row>
    <row r="23" spans="1:30" ht="12" customHeight="1">
      <c r="A23" s="126" t="s">
        <v>755</v>
      </c>
      <c r="B23" s="650"/>
      <c r="C23" s="57"/>
      <c r="D23" s="586"/>
      <c r="E23" s="586"/>
      <c r="F23" s="57"/>
      <c r="G23" s="57"/>
      <c r="H23" s="57"/>
      <c r="I23" s="57"/>
      <c r="J23" s="57"/>
      <c r="K23" s="57"/>
      <c r="L23" s="57"/>
      <c r="M23" s="57"/>
      <c r="N23" s="57"/>
      <c r="O23" s="586"/>
      <c r="P23" s="57"/>
      <c r="Q23" s="586"/>
      <c r="R23" s="57"/>
      <c r="S23" s="57"/>
      <c r="T23" s="57"/>
      <c r="U23" s="57"/>
      <c r="V23" s="57"/>
      <c r="W23" s="57"/>
      <c r="X23" s="57"/>
      <c r="Y23" s="57"/>
      <c r="Z23" s="57"/>
    </row>
    <row r="24" spans="1:30" ht="12" customHeight="1">
      <c r="A24" s="126" t="s">
        <v>756</v>
      </c>
      <c r="B24" s="650"/>
      <c r="C24" s="57"/>
      <c r="D24" s="586"/>
      <c r="E24" s="586"/>
      <c r="F24" s="586"/>
      <c r="G24" s="586"/>
      <c r="H24" s="586"/>
      <c r="I24" s="586"/>
      <c r="J24" s="586"/>
      <c r="K24" s="586"/>
      <c r="L24" s="586"/>
      <c r="M24" s="586"/>
      <c r="N24" s="57"/>
      <c r="O24" s="586"/>
      <c r="P24" s="586"/>
      <c r="Q24" s="586"/>
      <c r="R24" s="586"/>
      <c r="S24" s="586"/>
      <c r="T24" s="586"/>
      <c r="U24" s="586"/>
      <c r="V24" s="586"/>
      <c r="W24" s="586"/>
      <c r="X24" s="586"/>
      <c r="Y24" s="586"/>
      <c r="Z24" s="586"/>
    </row>
    <row r="25" spans="1:30" ht="12" customHeight="1">
      <c r="A25" s="126" t="s">
        <v>757</v>
      </c>
      <c r="B25" s="650"/>
      <c r="C25" s="57"/>
      <c r="D25" s="586"/>
      <c r="E25" s="57"/>
      <c r="F25" s="57"/>
      <c r="G25" s="57"/>
      <c r="H25" s="57"/>
      <c r="I25" s="57"/>
      <c r="J25" s="57"/>
      <c r="K25" s="57"/>
      <c r="L25" s="57"/>
      <c r="M25" s="57"/>
      <c r="N25" s="57"/>
      <c r="O25" s="586"/>
      <c r="P25" s="57"/>
      <c r="Q25" s="57"/>
      <c r="R25" s="57"/>
      <c r="S25" s="57"/>
      <c r="T25" s="57"/>
      <c r="U25" s="57"/>
      <c r="V25" s="57"/>
      <c r="W25" s="57"/>
      <c r="X25" s="57"/>
      <c r="Y25" s="57"/>
      <c r="Z25" s="57"/>
    </row>
    <row r="26" spans="1:30" ht="12" customHeight="1">
      <c r="A26" s="126" t="s">
        <v>758</v>
      </c>
      <c r="B26" s="650"/>
      <c r="C26" s="57"/>
      <c r="D26" s="586"/>
      <c r="E26" s="57"/>
      <c r="F26" s="57"/>
      <c r="G26" s="57"/>
      <c r="H26" s="57"/>
      <c r="I26" s="57"/>
      <c r="J26" s="57"/>
      <c r="K26" s="57"/>
      <c r="L26" s="57"/>
      <c r="M26" s="57"/>
      <c r="N26" s="57"/>
      <c r="O26" s="586"/>
      <c r="P26" s="57"/>
      <c r="Q26" s="57"/>
      <c r="R26" s="57"/>
      <c r="S26" s="57"/>
      <c r="T26" s="57"/>
      <c r="U26" s="57"/>
      <c r="V26" s="57"/>
      <c r="W26" s="57"/>
      <c r="X26" s="57"/>
      <c r="Y26" s="57"/>
      <c r="Z26" s="57"/>
    </row>
    <row r="27" spans="1:30" ht="12" customHeight="1">
      <c r="A27" s="126" t="s">
        <v>759</v>
      </c>
      <c r="B27" s="650"/>
      <c r="C27" s="57"/>
      <c r="D27" s="586"/>
      <c r="E27" s="57"/>
      <c r="F27" s="57"/>
      <c r="G27" s="57"/>
      <c r="H27" s="57"/>
      <c r="I27" s="57"/>
      <c r="J27" s="57"/>
      <c r="K27" s="57"/>
      <c r="L27" s="57"/>
      <c r="M27" s="57"/>
      <c r="N27" s="57"/>
      <c r="O27" s="586"/>
      <c r="P27" s="57"/>
      <c r="Q27" s="57"/>
      <c r="R27" s="57"/>
      <c r="S27" s="57"/>
      <c r="T27" s="57"/>
      <c r="U27" s="57"/>
      <c r="V27" s="57"/>
      <c r="W27" s="57"/>
      <c r="X27" s="57"/>
      <c r="Y27" s="57"/>
      <c r="Z27" s="57"/>
    </row>
    <row r="28" spans="1:30" ht="12" customHeight="1">
      <c r="A28" s="126" t="s">
        <v>760</v>
      </c>
      <c r="B28" s="650"/>
      <c r="C28" s="57"/>
      <c r="D28" s="586"/>
      <c r="E28" s="57"/>
      <c r="F28" s="57"/>
      <c r="G28" s="57"/>
      <c r="H28" s="57"/>
      <c r="I28" s="57"/>
      <c r="J28" s="57"/>
      <c r="K28" s="57"/>
      <c r="L28" s="57"/>
      <c r="M28" s="57"/>
      <c r="N28" s="57"/>
      <c r="O28" s="586"/>
      <c r="P28" s="57"/>
      <c r="Q28" s="57"/>
      <c r="R28" s="57"/>
      <c r="S28" s="57"/>
      <c r="T28" s="57"/>
      <c r="U28" s="57"/>
      <c r="V28" s="57"/>
      <c r="W28" s="57"/>
      <c r="X28" s="57"/>
      <c r="Y28" s="57"/>
      <c r="Z28" s="57"/>
    </row>
    <row r="29" spans="1:30" ht="12" customHeight="1">
      <c r="A29" s="126"/>
      <c r="B29" s="650"/>
      <c r="C29" s="57"/>
      <c r="D29" s="586"/>
      <c r="E29" s="57"/>
      <c r="F29" s="57"/>
      <c r="G29" s="57"/>
      <c r="H29" s="57"/>
      <c r="I29" s="57"/>
      <c r="J29" s="57"/>
      <c r="K29" s="57"/>
      <c r="L29" s="57"/>
      <c r="M29" s="57"/>
      <c r="N29" s="57"/>
      <c r="O29" s="586"/>
      <c r="P29" s="57"/>
      <c r="Q29" s="57"/>
      <c r="R29" s="57"/>
      <c r="S29" s="57"/>
      <c r="T29" s="57"/>
      <c r="U29" s="57"/>
      <c r="V29" s="57"/>
      <c r="W29" s="57"/>
      <c r="X29" s="57"/>
      <c r="Y29" s="57"/>
      <c r="Z29" s="57"/>
      <c r="AA29" s="1"/>
      <c r="AB29" s="1"/>
      <c r="AC29" s="1"/>
      <c r="AD29" s="1"/>
    </row>
    <row r="30" spans="1:30" ht="12" customHeight="1">
      <c r="A30" s="126"/>
      <c r="B30" s="650"/>
      <c r="C30" s="57"/>
      <c r="D30" s="586"/>
      <c r="E30" s="57"/>
      <c r="F30" s="57"/>
      <c r="G30" s="57"/>
      <c r="H30" s="57"/>
      <c r="I30" s="57"/>
      <c r="J30" s="57"/>
      <c r="K30" s="57"/>
      <c r="L30" s="57"/>
      <c r="M30" s="57"/>
      <c r="N30" s="57"/>
      <c r="O30" s="586"/>
      <c r="P30" s="57"/>
      <c r="Q30" s="57"/>
      <c r="R30" s="57"/>
      <c r="S30" s="57"/>
      <c r="T30" s="57"/>
      <c r="U30" s="57"/>
      <c r="V30" s="57"/>
      <c r="W30" s="57"/>
      <c r="X30" s="57"/>
      <c r="Y30" s="57"/>
      <c r="Z30" s="57"/>
      <c r="AA30" s="1"/>
      <c r="AB30" s="1"/>
      <c r="AC30" s="1"/>
      <c r="AD30" s="1"/>
    </row>
    <row r="31" spans="1:30" ht="12" customHeight="1">
      <c r="A31" s="126"/>
      <c r="B31" s="650"/>
      <c r="C31" s="57"/>
      <c r="D31" s="586"/>
      <c r="E31" s="57"/>
      <c r="F31" s="57"/>
      <c r="G31" s="57"/>
      <c r="H31" s="57"/>
      <c r="I31" s="57"/>
      <c r="J31" s="57"/>
      <c r="K31" s="57"/>
      <c r="L31" s="57"/>
      <c r="M31" s="57"/>
      <c r="N31" s="57"/>
      <c r="O31" s="586"/>
      <c r="P31" s="57"/>
      <c r="Q31" s="57"/>
      <c r="R31" s="57"/>
      <c r="S31" s="57"/>
      <c r="T31" s="57"/>
      <c r="U31" s="57"/>
      <c r="V31" s="57"/>
      <c r="W31" s="57"/>
      <c r="X31" s="57"/>
      <c r="Y31" s="57"/>
      <c r="Z31" s="57"/>
      <c r="AA31" s="1"/>
      <c r="AB31" s="1"/>
      <c r="AC31" s="1"/>
      <c r="AD31" s="1"/>
    </row>
    <row r="32" spans="1:30" ht="12" customHeight="1">
      <c r="A32" s="126"/>
      <c r="B32" s="650"/>
      <c r="C32" s="57"/>
      <c r="D32" s="586"/>
      <c r="E32" s="57"/>
      <c r="F32" s="57"/>
      <c r="G32" s="57"/>
      <c r="H32" s="57"/>
      <c r="I32" s="57"/>
      <c r="J32" s="57"/>
      <c r="K32" s="57"/>
      <c r="L32" s="57"/>
      <c r="M32" s="57"/>
      <c r="N32" s="57"/>
      <c r="O32" s="586"/>
      <c r="P32" s="57"/>
      <c r="Q32" s="57"/>
      <c r="R32" s="57"/>
      <c r="S32" s="57"/>
      <c r="T32" s="57"/>
      <c r="U32" s="57"/>
      <c r="V32" s="57"/>
      <c r="W32" s="57"/>
      <c r="X32" s="57"/>
      <c r="Y32" s="57"/>
      <c r="Z32" s="57"/>
      <c r="AA32" s="1"/>
      <c r="AB32" s="1"/>
      <c r="AC32" s="1"/>
      <c r="AD32" s="1"/>
    </row>
    <row r="33" spans="1:26" ht="12" customHeight="1">
      <c r="A33" s="48" t="s">
        <v>568</v>
      </c>
      <c r="B33" s="651"/>
      <c r="C33" s="588">
        <f t="shared" ref="C33:Z33" si="6">SUM(C21:C28)</f>
        <v>0</v>
      </c>
      <c r="D33" s="589">
        <f t="shared" si="6"/>
        <v>0</v>
      </c>
      <c r="E33" s="588">
        <f t="shared" si="6"/>
        <v>0</v>
      </c>
      <c r="F33" s="588">
        <f t="shared" si="6"/>
        <v>0</v>
      </c>
      <c r="G33" s="588">
        <f t="shared" si="6"/>
        <v>0</v>
      </c>
      <c r="H33" s="588">
        <f t="shared" si="6"/>
        <v>0</v>
      </c>
      <c r="I33" s="588">
        <f t="shared" si="6"/>
        <v>0</v>
      </c>
      <c r="J33" s="588">
        <f t="shared" si="6"/>
        <v>0</v>
      </c>
      <c r="K33" s="588">
        <f t="shared" si="6"/>
        <v>0</v>
      </c>
      <c r="L33" s="588">
        <f t="shared" si="6"/>
        <v>0</v>
      </c>
      <c r="M33" s="588">
        <f t="shared" si="6"/>
        <v>0</v>
      </c>
      <c r="N33" s="588">
        <f t="shared" si="6"/>
        <v>0</v>
      </c>
      <c r="O33" s="589">
        <f t="shared" si="6"/>
        <v>0</v>
      </c>
      <c r="P33" s="588">
        <f t="shared" si="6"/>
        <v>0</v>
      </c>
      <c r="Q33" s="588">
        <f t="shared" si="6"/>
        <v>0</v>
      </c>
      <c r="R33" s="588">
        <f t="shared" si="6"/>
        <v>0</v>
      </c>
      <c r="S33" s="588">
        <f t="shared" si="6"/>
        <v>0</v>
      </c>
      <c r="T33" s="588">
        <f t="shared" si="6"/>
        <v>0</v>
      </c>
      <c r="U33" s="588">
        <f t="shared" si="6"/>
        <v>0</v>
      </c>
      <c r="V33" s="588">
        <f t="shared" si="6"/>
        <v>0</v>
      </c>
      <c r="W33" s="588">
        <f t="shared" si="6"/>
        <v>0</v>
      </c>
      <c r="X33" s="588">
        <f t="shared" si="6"/>
        <v>0</v>
      </c>
      <c r="Y33" s="588">
        <f t="shared" si="6"/>
        <v>0</v>
      </c>
      <c r="Z33" s="588">
        <f t="shared" si="6"/>
        <v>0</v>
      </c>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USQNa8CWBKGuzBiasUlA8/jDN4rE8/375I7la/4VPhkLyVMyZqrci8NwbuijwkGhwgNUMqxTv0SPva43EWkmA==" saltValue="e8WXjRy8SwCq/yI9uHk/Sg==" spinCount="100000" sheet="1" objects="1" scenarios="1"/>
  <mergeCells count="1">
    <mergeCell ref="J5:M10"/>
  </mergeCells>
  <pageMargins left="0.75" right="0.75" top="1" bottom="1" header="0" footer="0"/>
  <pageSetup scale="73"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D1000"/>
  <sheetViews>
    <sheetView showGridLines="0" workbookViewId="0"/>
  </sheetViews>
  <sheetFormatPr defaultColWidth="14.44140625" defaultRowHeight="15" customHeight="1"/>
  <cols>
    <col min="1" max="1" width="24.6640625" customWidth="1"/>
    <col min="2" max="2" width="11.44140625" customWidth="1"/>
    <col min="3" max="3" width="8.6640625" customWidth="1"/>
    <col min="4" max="4" width="9.109375" customWidth="1"/>
    <col min="5" max="9" width="12.6640625" customWidth="1"/>
    <col min="10"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8.75" customHeight="1">
      <c r="A2" s="540" t="s">
        <v>761</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28"/>
      <c r="H3" s="1"/>
      <c r="I3" s="1"/>
      <c r="J3" s="1"/>
      <c r="K3" s="1"/>
      <c r="L3" s="1"/>
      <c r="M3" s="1"/>
      <c r="N3" s="1"/>
      <c r="O3" s="1"/>
      <c r="P3" s="1"/>
      <c r="Q3" s="1"/>
      <c r="R3" s="1"/>
      <c r="S3" s="1"/>
      <c r="T3" s="1"/>
      <c r="U3" s="1"/>
      <c r="V3" s="1"/>
      <c r="W3" s="1"/>
      <c r="X3" s="1"/>
      <c r="Y3" s="1"/>
      <c r="Z3" s="1"/>
    </row>
    <row r="4" spans="1:30" ht="12" customHeight="1">
      <c r="A4" s="571" t="s">
        <v>699</v>
      </c>
      <c r="B4" s="572" t="s">
        <v>559</v>
      </c>
      <c r="C4" s="572" t="s">
        <v>76</v>
      </c>
      <c r="D4" s="572" t="s">
        <v>77</v>
      </c>
      <c r="E4" s="572" t="s">
        <v>78</v>
      </c>
      <c r="F4" s="573" t="s">
        <v>79</v>
      </c>
      <c r="G4" s="574"/>
      <c r="H4" s="14" t="s">
        <v>700</v>
      </c>
      <c r="I4" s="1"/>
      <c r="J4" s="1"/>
      <c r="K4" s="1"/>
      <c r="L4" s="1"/>
      <c r="M4" s="1"/>
      <c r="N4" s="1"/>
      <c r="O4" s="1"/>
      <c r="P4" s="1"/>
      <c r="Q4" s="1"/>
      <c r="R4" s="1"/>
      <c r="S4" s="1"/>
      <c r="T4" s="1"/>
      <c r="U4" s="1"/>
      <c r="V4" s="1"/>
      <c r="W4" s="1"/>
      <c r="X4" s="1"/>
      <c r="Y4" s="1"/>
      <c r="Z4" s="1"/>
    </row>
    <row r="5" spans="1:30" ht="12" customHeight="1">
      <c r="A5" s="2" t="str">
        <f t="shared" ref="A5:A12" si="0">IF(A17="", "", A17)</f>
        <v>Flyers/Brochures</v>
      </c>
      <c r="B5" s="130"/>
      <c r="C5" s="58" t="str">
        <f t="shared" ref="C5:C12" si="1">IF(SUM(C17:N17)&gt;0, SUM(C17:N17), "")</f>
        <v/>
      </c>
      <c r="D5" s="58" t="str">
        <f t="shared" ref="D5:D12" si="2">IF(SUM(O17:Y17)&gt;0, SUM(O17:Y17), "")</f>
        <v/>
      </c>
      <c r="E5" s="58" t="str">
        <f t="shared" ref="E5:E12" si="3">IF(D5="", "", D5*(1+B5))</f>
        <v/>
      </c>
      <c r="F5" s="576" t="str">
        <f t="shared" ref="F5:F12" si="4">IF(E5="", "", E5*(1+B5))</f>
        <v/>
      </c>
      <c r="G5" s="577"/>
      <c r="H5" s="594" t="s">
        <v>733</v>
      </c>
      <c r="I5" s="1"/>
      <c r="J5" s="1"/>
      <c r="K5" s="1"/>
      <c r="L5" s="1"/>
      <c r="M5" s="1"/>
      <c r="N5" s="1"/>
      <c r="O5" s="1"/>
      <c r="P5" s="1"/>
      <c r="Q5" s="1"/>
      <c r="R5" s="1"/>
      <c r="S5" s="1"/>
      <c r="T5" s="1"/>
      <c r="U5" s="1"/>
      <c r="V5" s="1"/>
      <c r="W5" s="1"/>
      <c r="X5" s="1"/>
      <c r="Y5" s="1"/>
      <c r="Z5" s="1"/>
    </row>
    <row r="6" spans="1:30" ht="12" customHeight="1">
      <c r="A6" s="2" t="str">
        <f t="shared" si="0"/>
        <v>Website Services</v>
      </c>
      <c r="B6" s="130"/>
      <c r="C6" s="58" t="str">
        <f t="shared" si="1"/>
        <v/>
      </c>
      <c r="D6" s="58" t="str">
        <f t="shared" si="2"/>
        <v/>
      </c>
      <c r="E6" s="58" t="str">
        <f t="shared" si="3"/>
        <v/>
      </c>
      <c r="F6" s="576" t="str">
        <f t="shared" si="4"/>
        <v/>
      </c>
      <c r="G6" s="577"/>
      <c r="H6" s="594" t="s">
        <v>735</v>
      </c>
      <c r="I6" s="1"/>
      <c r="J6" s="1"/>
      <c r="K6" s="1"/>
      <c r="L6" s="1"/>
      <c r="M6" s="1"/>
      <c r="N6" s="1"/>
      <c r="O6" s="1"/>
      <c r="P6" s="1"/>
      <c r="Q6" s="1"/>
      <c r="R6" s="1"/>
      <c r="S6" s="1"/>
      <c r="T6" s="1"/>
      <c r="U6" s="1"/>
      <c r="V6" s="1"/>
      <c r="W6" s="1"/>
      <c r="X6" s="1"/>
      <c r="Y6" s="1"/>
      <c r="Z6" s="1"/>
    </row>
    <row r="7" spans="1:30" ht="12" customHeight="1">
      <c r="A7" s="2" t="str">
        <f t="shared" si="0"/>
        <v>Business Cards</v>
      </c>
      <c r="B7" s="130"/>
      <c r="C7" s="58" t="str">
        <f t="shared" si="1"/>
        <v/>
      </c>
      <c r="D7" s="58" t="str">
        <f t="shared" si="2"/>
        <v/>
      </c>
      <c r="E7" s="58" t="str">
        <f t="shared" si="3"/>
        <v/>
      </c>
      <c r="F7" s="576" t="str">
        <f t="shared" si="4"/>
        <v/>
      </c>
      <c r="G7" s="577"/>
      <c r="H7" s="1"/>
      <c r="I7" s="1"/>
      <c r="J7" s="1"/>
      <c r="K7" s="1"/>
      <c r="L7" s="1"/>
      <c r="M7" s="1"/>
      <c r="N7" s="1"/>
      <c r="O7" s="1"/>
      <c r="P7" s="1"/>
      <c r="Q7" s="1"/>
      <c r="R7" s="1"/>
      <c r="S7" s="1"/>
      <c r="T7" s="1"/>
      <c r="U7" s="1"/>
      <c r="V7" s="1"/>
      <c r="W7" s="1"/>
      <c r="X7" s="1"/>
      <c r="Y7" s="1"/>
      <c r="Z7" s="1"/>
    </row>
    <row r="8" spans="1:30" ht="12" customHeight="1">
      <c r="A8" s="2" t="str">
        <f t="shared" si="0"/>
        <v>Social media promos</v>
      </c>
      <c r="B8" s="130"/>
      <c r="C8" s="58" t="str">
        <f t="shared" si="1"/>
        <v/>
      </c>
      <c r="D8" s="58" t="str">
        <f t="shared" si="2"/>
        <v/>
      </c>
      <c r="E8" s="58" t="str">
        <f t="shared" si="3"/>
        <v/>
      </c>
      <c r="F8" s="576" t="str">
        <f t="shared" si="4"/>
        <v/>
      </c>
      <c r="G8" s="577"/>
      <c r="H8" s="1"/>
      <c r="I8" s="1"/>
      <c r="J8" s="1"/>
      <c r="K8" s="1"/>
      <c r="L8" s="1"/>
      <c r="M8" s="1"/>
      <c r="N8" s="1"/>
      <c r="O8" s="1"/>
      <c r="P8" s="1"/>
      <c r="Q8" s="1"/>
      <c r="R8" s="1"/>
      <c r="S8" s="1"/>
      <c r="T8" s="1"/>
      <c r="U8" s="1"/>
      <c r="V8" s="1"/>
      <c r="W8" s="1"/>
      <c r="X8" s="1"/>
      <c r="Y8" s="1"/>
      <c r="Z8" s="1"/>
    </row>
    <row r="9" spans="1:30" ht="12" customHeight="1">
      <c r="A9" s="2" t="str">
        <f t="shared" si="0"/>
        <v>Flyers/Brochures</v>
      </c>
      <c r="B9" s="130"/>
      <c r="C9" s="58" t="str">
        <f t="shared" si="1"/>
        <v/>
      </c>
      <c r="D9" s="58" t="str">
        <f t="shared" si="2"/>
        <v/>
      </c>
      <c r="E9" s="58" t="str">
        <f t="shared" si="3"/>
        <v/>
      </c>
      <c r="F9" s="576" t="str">
        <f t="shared" si="4"/>
        <v/>
      </c>
      <c r="G9" s="577"/>
      <c r="H9" s="1"/>
      <c r="I9" s="1"/>
      <c r="J9" s="1"/>
      <c r="K9" s="1"/>
      <c r="L9" s="1"/>
      <c r="M9" s="1"/>
      <c r="N9" s="1"/>
      <c r="O9" s="1"/>
      <c r="P9" s="1"/>
      <c r="Q9" s="1"/>
      <c r="R9" s="1"/>
      <c r="S9" s="1"/>
      <c r="T9" s="1"/>
      <c r="U9" s="1"/>
      <c r="V9" s="1"/>
      <c r="W9" s="1"/>
      <c r="X9" s="1"/>
      <c r="Y9" s="1"/>
      <c r="Z9" s="1"/>
    </row>
    <row r="10" spans="1:30" ht="12" customHeight="1">
      <c r="A10" s="2" t="str">
        <f t="shared" si="0"/>
        <v/>
      </c>
      <c r="B10" s="130"/>
      <c r="C10" s="58" t="str">
        <f t="shared" si="1"/>
        <v/>
      </c>
      <c r="D10" s="58" t="str">
        <f t="shared" si="2"/>
        <v/>
      </c>
      <c r="E10" s="58" t="str">
        <f t="shared" si="3"/>
        <v/>
      </c>
      <c r="F10" s="576" t="str">
        <f t="shared" si="4"/>
        <v/>
      </c>
      <c r="G10" s="577"/>
      <c r="H10" s="1"/>
      <c r="I10" s="1"/>
      <c r="J10" s="1"/>
      <c r="K10" s="1"/>
      <c r="L10" s="1"/>
      <c r="M10" s="1"/>
      <c r="N10" s="1"/>
      <c r="O10" s="1"/>
      <c r="P10" s="1"/>
      <c r="Q10" s="1"/>
      <c r="R10" s="1"/>
      <c r="S10" s="1"/>
      <c r="T10" s="1"/>
      <c r="U10" s="1"/>
      <c r="V10" s="1"/>
      <c r="W10" s="1"/>
      <c r="X10" s="1"/>
      <c r="Y10" s="1"/>
      <c r="Z10" s="1"/>
    </row>
    <row r="11" spans="1:30" ht="12" customHeight="1">
      <c r="A11" s="2" t="str">
        <f t="shared" si="0"/>
        <v/>
      </c>
      <c r="B11" s="130"/>
      <c r="C11" s="58" t="str">
        <f t="shared" si="1"/>
        <v/>
      </c>
      <c r="D11" s="58" t="str">
        <f t="shared" si="2"/>
        <v/>
      </c>
      <c r="E11" s="58" t="str">
        <f t="shared" si="3"/>
        <v/>
      </c>
      <c r="F11" s="576" t="str">
        <f t="shared" si="4"/>
        <v/>
      </c>
      <c r="G11" s="577"/>
      <c r="H11" s="1"/>
      <c r="I11" s="1"/>
      <c r="J11" s="1"/>
      <c r="K11" s="1"/>
      <c r="L11" s="1"/>
      <c r="M11" s="1"/>
      <c r="N11" s="1"/>
      <c r="O11" s="1"/>
      <c r="P11" s="1"/>
      <c r="Q11" s="1"/>
      <c r="R11" s="1"/>
      <c r="S11" s="1"/>
      <c r="T11" s="1"/>
      <c r="U11" s="1"/>
      <c r="V11" s="1"/>
      <c r="W11" s="1"/>
      <c r="X11" s="1"/>
      <c r="Y11" s="1"/>
      <c r="Z11" s="1"/>
    </row>
    <row r="12" spans="1:30" ht="12" customHeight="1">
      <c r="A12" s="2" t="str">
        <f t="shared" si="0"/>
        <v/>
      </c>
      <c r="B12" s="130"/>
      <c r="C12" s="58" t="str">
        <f t="shared" si="1"/>
        <v/>
      </c>
      <c r="D12" s="58" t="str">
        <f t="shared" si="2"/>
        <v/>
      </c>
      <c r="E12" s="58" t="str">
        <f t="shared" si="3"/>
        <v/>
      </c>
      <c r="F12" s="576" t="str">
        <f t="shared" si="4"/>
        <v/>
      </c>
      <c r="G12" s="577"/>
      <c r="H12" s="1"/>
      <c r="I12" s="1"/>
      <c r="J12" s="1"/>
      <c r="K12" s="1"/>
      <c r="L12" s="1"/>
      <c r="M12" s="1"/>
      <c r="N12" s="1"/>
      <c r="O12" s="1"/>
      <c r="P12" s="1"/>
      <c r="Q12" s="1"/>
      <c r="R12" s="1"/>
      <c r="S12" s="1"/>
      <c r="T12" s="1"/>
      <c r="U12" s="1"/>
      <c r="V12" s="1"/>
      <c r="W12" s="1"/>
      <c r="X12" s="1"/>
      <c r="Y12" s="1"/>
      <c r="Z12" s="1"/>
    </row>
    <row r="13" spans="1:30" ht="12" customHeight="1">
      <c r="A13" s="48" t="s">
        <v>703</v>
      </c>
      <c r="B13" s="48"/>
      <c r="C13" s="75">
        <f t="shared" ref="C13:F13" si="5">SUM(C5:C12)</f>
        <v>0</v>
      </c>
      <c r="D13" s="75">
        <f t="shared" si="5"/>
        <v>0</v>
      </c>
      <c r="E13" s="75">
        <f t="shared" si="5"/>
        <v>0</v>
      </c>
      <c r="F13" s="75">
        <f t="shared" si="5"/>
        <v>0</v>
      </c>
      <c r="G13" s="577"/>
      <c r="H13" s="1"/>
      <c r="I13" s="1"/>
      <c r="J13" s="1"/>
      <c r="K13" s="1"/>
      <c r="L13" s="1"/>
      <c r="M13" s="1"/>
      <c r="N13" s="1"/>
      <c r="O13" s="1"/>
      <c r="P13" s="1"/>
      <c r="Q13" s="1"/>
      <c r="R13" s="1"/>
      <c r="S13" s="1"/>
      <c r="T13" s="1"/>
      <c r="U13" s="1"/>
      <c r="V13" s="1"/>
      <c r="W13" s="1"/>
      <c r="X13" s="1"/>
      <c r="Y13" s="1"/>
      <c r="Z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30" ht="12" customHeight="1">
      <c r="A15" s="14" t="s">
        <v>704</v>
      </c>
      <c r="B15" s="652"/>
      <c r="C15" s="14" t="s">
        <v>76</v>
      </c>
      <c r="D15" s="14"/>
      <c r="E15" s="14"/>
      <c r="F15" s="14"/>
      <c r="G15" s="14"/>
      <c r="H15" s="14"/>
      <c r="I15" s="14"/>
      <c r="J15" s="14"/>
      <c r="K15" s="14"/>
      <c r="L15" s="14"/>
      <c r="M15" s="14"/>
      <c r="N15" s="653"/>
      <c r="O15" s="14" t="s">
        <v>77</v>
      </c>
      <c r="P15" s="14"/>
      <c r="Q15" s="14"/>
      <c r="R15" s="14"/>
      <c r="S15" s="14"/>
      <c r="T15" s="14"/>
      <c r="U15" s="14"/>
      <c r="V15" s="14"/>
      <c r="W15" s="14"/>
      <c r="X15" s="14"/>
      <c r="Y15" s="14"/>
      <c r="Z15" s="14"/>
      <c r="AA15" s="438"/>
      <c r="AB15" s="438"/>
      <c r="AC15" s="438"/>
      <c r="AD15" s="438"/>
    </row>
    <row r="16" spans="1:30" ht="12" customHeight="1">
      <c r="A16" s="581" t="s">
        <v>705</v>
      </c>
      <c r="B16" s="581" t="s">
        <v>706</v>
      </c>
      <c r="C16" s="602">
        <f>'2 yr monthly cash flow'!B8</f>
        <v>6</v>
      </c>
      <c r="D16" s="375">
        <f>'2 yr monthly cash flow'!C8</f>
        <v>7</v>
      </c>
      <c r="E16" s="375">
        <f>'2 yr monthly cash flow'!D8</f>
        <v>8</v>
      </c>
      <c r="F16" s="375">
        <f>'2 yr monthly cash flow'!E8</f>
        <v>9</v>
      </c>
      <c r="G16" s="375">
        <f>'2 yr monthly cash flow'!F8</f>
        <v>10</v>
      </c>
      <c r="H16" s="375">
        <f>'2 yr monthly cash flow'!G8</f>
        <v>11</v>
      </c>
      <c r="I16" s="375">
        <f>'2 yr monthly cash flow'!H8</f>
        <v>12</v>
      </c>
      <c r="J16" s="375">
        <f>'2 yr monthly cash flow'!I8</f>
        <v>1</v>
      </c>
      <c r="K16" s="375">
        <f>'2 yr monthly cash flow'!J8</f>
        <v>2</v>
      </c>
      <c r="L16" s="375">
        <f>'2 yr monthly cash flow'!K8</f>
        <v>3</v>
      </c>
      <c r="M16" s="375">
        <f>'2 yr monthly cash flow'!L8</f>
        <v>4</v>
      </c>
      <c r="N16" s="601">
        <f>'2 yr monthly cash flow'!M8</f>
        <v>5</v>
      </c>
      <c r="O16" s="583">
        <f>'2 yr monthly cash flow'!N8</f>
        <v>6</v>
      </c>
      <c r="P16" s="375">
        <f>'2 yr monthly cash flow'!O8</f>
        <v>7</v>
      </c>
      <c r="Q16" s="375">
        <f>'2 yr monthly cash flow'!P8</f>
        <v>8</v>
      </c>
      <c r="R16" s="375">
        <f>'2 yr monthly cash flow'!Q8</f>
        <v>9</v>
      </c>
      <c r="S16" s="375">
        <f>'2 yr monthly cash flow'!R8</f>
        <v>10</v>
      </c>
      <c r="T16" s="375">
        <f>'2 yr monthly cash flow'!S8</f>
        <v>11</v>
      </c>
      <c r="U16" s="375">
        <f>'2 yr monthly cash flow'!T8</f>
        <v>12</v>
      </c>
      <c r="V16" s="375">
        <f>'2 yr monthly cash flow'!U8</f>
        <v>1</v>
      </c>
      <c r="W16" s="375">
        <f>'2 yr monthly cash flow'!V8</f>
        <v>2</v>
      </c>
      <c r="X16" s="375">
        <f>'2 yr monthly cash flow'!W8</f>
        <v>3</v>
      </c>
      <c r="Y16" s="375">
        <f>'2 yr monthly cash flow'!X8</f>
        <v>4</v>
      </c>
      <c r="Z16" s="375">
        <f>'2 yr monthly cash flow'!Y8</f>
        <v>5</v>
      </c>
      <c r="AA16" s="584"/>
      <c r="AB16" s="584"/>
      <c r="AC16" s="101"/>
      <c r="AD16" s="101"/>
    </row>
    <row r="17" spans="1:30" ht="12" customHeight="1">
      <c r="A17" s="654" t="s">
        <v>762</v>
      </c>
      <c r="B17" s="654"/>
      <c r="C17" s="586"/>
      <c r="D17" s="57"/>
      <c r="E17" s="57"/>
      <c r="F17" s="57"/>
      <c r="G17" s="57"/>
      <c r="H17" s="57"/>
      <c r="I17" s="57"/>
      <c r="J17" s="57"/>
      <c r="K17" s="57"/>
      <c r="L17" s="57"/>
      <c r="M17" s="57"/>
      <c r="N17" s="655"/>
      <c r="O17" s="586"/>
      <c r="P17" s="57"/>
      <c r="Q17" s="57"/>
      <c r="R17" s="57"/>
      <c r="S17" s="57"/>
      <c r="T17" s="57"/>
      <c r="U17" s="57"/>
      <c r="V17" s="57"/>
      <c r="W17" s="57"/>
      <c r="X17" s="57"/>
      <c r="Y17" s="57"/>
      <c r="Z17" s="655"/>
      <c r="AA17" s="423"/>
      <c r="AB17" s="423"/>
    </row>
    <row r="18" spans="1:30" ht="12" customHeight="1">
      <c r="A18" s="654" t="s">
        <v>763</v>
      </c>
      <c r="B18" s="654"/>
      <c r="C18" s="586"/>
      <c r="D18" s="57"/>
      <c r="E18" s="57"/>
      <c r="F18" s="57"/>
      <c r="G18" s="57"/>
      <c r="H18" s="57"/>
      <c r="I18" s="57"/>
      <c r="J18" s="57"/>
      <c r="K18" s="57"/>
      <c r="L18" s="57"/>
      <c r="M18" s="57"/>
      <c r="N18" s="655"/>
      <c r="O18" s="586"/>
      <c r="P18" s="57"/>
      <c r="Q18" s="57"/>
      <c r="R18" s="57"/>
      <c r="S18" s="57"/>
      <c r="T18" s="57"/>
      <c r="U18" s="57"/>
      <c r="V18" s="57"/>
      <c r="W18" s="57"/>
      <c r="X18" s="57"/>
      <c r="Y18" s="57"/>
      <c r="Z18" s="57"/>
      <c r="AA18" s="423"/>
      <c r="AB18" s="423"/>
    </row>
    <row r="19" spans="1:30" ht="12" customHeight="1">
      <c r="A19" s="126" t="s">
        <v>764</v>
      </c>
      <c r="B19" s="126"/>
      <c r="C19" s="586"/>
      <c r="D19" s="57"/>
      <c r="E19" s="57"/>
      <c r="F19" s="57"/>
      <c r="G19" s="57"/>
      <c r="H19" s="57"/>
      <c r="I19" s="57"/>
      <c r="J19" s="57"/>
      <c r="K19" s="57"/>
      <c r="L19" s="57"/>
      <c r="M19" s="57"/>
      <c r="N19" s="655"/>
      <c r="O19" s="586"/>
      <c r="P19" s="57"/>
      <c r="Q19" s="57"/>
      <c r="R19" s="57"/>
      <c r="S19" s="57"/>
      <c r="T19" s="57"/>
      <c r="U19" s="57"/>
      <c r="V19" s="57"/>
      <c r="W19" s="57"/>
      <c r="X19" s="57"/>
      <c r="Y19" s="57"/>
      <c r="Z19" s="57"/>
      <c r="AA19" s="423"/>
      <c r="AB19" s="423"/>
    </row>
    <row r="20" spans="1:30" ht="12" customHeight="1">
      <c r="A20" s="126" t="s">
        <v>765</v>
      </c>
      <c r="B20" s="126"/>
      <c r="C20" s="586"/>
      <c r="D20" s="57"/>
      <c r="E20" s="57"/>
      <c r="F20" s="57"/>
      <c r="G20" s="57"/>
      <c r="H20" s="57"/>
      <c r="I20" s="57"/>
      <c r="J20" s="57"/>
      <c r="K20" s="57"/>
      <c r="L20" s="57"/>
      <c r="M20" s="57"/>
      <c r="N20" s="655"/>
      <c r="O20" s="586"/>
      <c r="P20" s="57"/>
      <c r="Q20" s="57"/>
      <c r="R20" s="57"/>
      <c r="S20" s="57"/>
      <c r="T20" s="57"/>
      <c r="U20" s="57"/>
      <c r="V20" s="57"/>
      <c r="W20" s="57"/>
      <c r="X20" s="57"/>
      <c r="Y20" s="57"/>
      <c r="Z20" s="57"/>
    </row>
    <row r="21" spans="1:30" ht="12" customHeight="1">
      <c r="A21" s="126" t="s">
        <v>762</v>
      </c>
      <c r="B21" s="126"/>
      <c r="C21" s="586"/>
      <c r="D21" s="57"/>
      <c r="E21" s="57"/>
      <c r="F21" s="57"/>
      <c r="G21" s="57"/>
      <c r="H21" s="57"/>
      <c r="I21" s="57"/>
      <c r="J21" s="57"/>
      <c r="K21" s="57"/>
      <c r="L21" s="57"/>
      <c r="M21" s="57"/>
      <c r="N21" s="655"/>
      <c r="O21" s="586"/>
      <c r="P21" s="57"/>
      <c r="Q21" s="57"/>
      <c r="R21" s="57"/>
      <c r="S21" s="57"/>
      <c r="T21" s="57"/>
      <c r="U21" s="57"/>
      <c r="V21" s="57"/>
      <c r="W21" s="57"/>
      <c r="X21" s="57"/>
      <c r="Y21" s="57"/>
      <c r="Z21" s="57"/>
      <c r="AA21" s="1"/>
      <c r="AB21" s="1"/>
      <c r="AC21" s="1"/>
      <c r="AD21" s="1"/>
    </row>
    <row r="22" spans="1:30" ht="12" customHeight="1">
      <c r="A22" s="126"/>
      <c r="B22" s="126"/>
      <c r="C22" s="586"/>
      <c r="D22" s="57"/>
      <c r="E22" s="57"/>
      <c r="F22" s="57"/>
      <c r="G22" s="57"/>
      <c r="H22" s="57"/>
      <c r="I22" s="57"/>
      <c r="J22" s="57"/>
      <c r="K22" s="57"/>
      <c r="L22" s="57"/>
      <c r="M22" s="57"/>
      <c r="N22" s="655"/>
      <c r="O22" s="586"/>
      <c r="P22" s="57"/>
      <c r="Q22" s="57"/>
      <c r="R22" s="57"/>
      <c r="S22" s="57"/>
      <c r="T22" s="57"/>
      <c r="U22" s="57"/>
      <c r="V22" s="57"/>
      <c r="W22" s="57"/>
      <c r="X22" s="57"/>
      <c r="Y22" s="57"/>
      <c r="Z22" s="57"/>
      <c r="AA22" s="1"/>
      <c r="AB22" s="1"/>
      <c r="AC22" s="1"/>
      <c r="AD22" s="1"/>
    </row>
    <row r="23" spans="1:30" ht="12" customHeight="1">
      <c r="A23" s="126"/>
      <c r="B23" s="126"/>
      <c r="C23" s="586"/>
      <c r="D23" s="57"/>
      <c r="E23" s="57"/>
      <c r="F23" s="57"/>
      <c r="G23" s="57"/>
      <c r="H23" s="57"/>
      <c r="I23" s="57"/>
      <c r="J23" s="57"/>
      <c r="K23" s="57"/>
      <c r="L23" s="57"/>
      <c r="M23" s="57"/>
      <c r="N23" s="655"/>
      <c r="O23" s="586"/>
      <c r="P23" s="57"/>
      <c r="Q23" s="57"/>
      <c r="R23" s="57"/>
      <c r="S23" s="57"/>
      <c r="T23" s="57"/>
      <c r="U23" s="57"/>
      <c r="V23" s="57"/>
      <c r="W23" s="57"/>
      <c r="X23" s="57"/>
      <c r="Y23" s="57"/>
      <c r="Z23" s="57"/>
      <c r="AA23" s="1"/>
      <c r="AB23" s="1"/>
      <c r="AC23" s="1"/>
      <c r="AD23" s="1"/>
    </row>
    <row r="24" spans="1:30" ht="12" customHeight="1">
      <c r="A24" s="126"/>
      <c r="B24" s="126"/>
      <c r="C24" s="586"/>
      <c r="D24" s="57"/>
      <c r="E24" s="57"/>
      <c r="F24" s="57"/>
      <c r="G24" s="57"/>
      <c r="H24" s="57"/>
      <c r="I24" s="57"/>
      <c r="J24" s="57"/>
      <c r="K24" s="57"/>
      <c r="L24" s="57"/>
      <c r="M24" s="57"/>
      <c r="N24" s="655"/>
      <c r="O24" s="586"/>
      <c r="P24" s="57"/>
      <c r="Q24" s="57"/>
      <c r="R24" s="57"/>
      <c r="S24" s="57"/>
      <c r="T24" s="57"/>
      <c r="U24" s="57"/>
      <c r="V24" s="57"/>
      <c r="W24" s="57"/>
      <c r="X24" s="57"/>
      <c r="Y24" s="57"/>
      <c r="Z24" s="57"/>
      <c r="AA24" s="1"/>
      <c r="AB24" s="1"/>
      <c r="AC24" s="1"/>
      <c r="AD24" s="1"/>
    </row>
    <row r="25" spans="1:30" ht="12" hidden="1" customHeight="1">
      <c r="A25" s="126"/>
      <c r="B25" s="126"/>
      <c r="C25" s="586"/>
      <c r="D25" s="57"/>
      <c r="E25" s="57"/>
      <c r="F25" s="57"/>
      <c r="G25" s="57"/>
      <c r="H25" s="57"/>
      <c r="I25" s="57"/>
      <c r="J25" s="57"/>
      <c r="K25" s="57"/>
      <c r="L25" s="57"/>
      <c r="M25" s="57"/>
      <c r="N25" s="655"/>
      <c r="O25" s="586"/>
      <c r="P25" s="57"/>
      <c r="Q25" s="57"/>
      <c r="R25" s="57"/>
      <c r="S25" s="57"/>
      <c r="T25" s="57"/>
      <c r="U25" s="57"/>
      <c r="V25" s="57"/>
      <c r="W25" s="57"/>
      <c r="X25" s="57"/>
      <c r="Y25" s="57"/>
      <c r="Z25" s="57"/>
    </row>
    <row r="26" spans="1:30" ht="12" hidden="1" customHeight="1">
      <c r="A26" s="126"/>
      <c r="B26" s="126"/>
      <c r="C26" s="586"/>
      <c r="D26" s="57"/>
      <c r="E26" s="57"/>
      <c r="F26" s="57"/>
      <c r="G26" s="57"/>
      <c r="H26" s="57"/>
      <c r="I26" s="57"/>
      <c r="J26" s="57"/>
      <c r="K26" s="57"/>
      <c r="L26" s="57"/>
      <c r="M26" s="57"/>
      <c r="N26" s="655"/>
      <c r="O26" s="586"/>
      <c r="P26" s="57"/>
      <c r="Q26" s="57"/>
      <c r="R26" s="57"/>
      <c r="S26" s="57"/>
      <c r="T26" s="57"/>
      <c r="U26" s="57"/>
      <c r="V26" s="57"/>
      <c r="W26" s="57"/>
      <c r="X26" s="57"/>
      <c r="Y26" s="57"/>
      <c r="Z26" s="57"/>
    </row>
    <row r="27" spans="1:30" ht="12" hidden="1" customHeight="1">
      <c r="A27" s="126"/>
      <c r="B27" s="126"/>
      <c r="C27" s="586"/>
      <c r="D27" s="57">
        <f t="shared" ref="D27:Z27" si="6">C27</f>
        <v>0</v>
      </c>
      <c r="E27" s="57">
        <f t="shared" si="6"/>
        <v>0</v>
      </c>
      <c r="F27" s="57">
        <f t="shared" si="6"/>
        <v>0</v>
      </c>
      <c r="G27" s="57">
        <f t="shared" si="6"/>
        <v>0</v>
      </c>
      <c r="H27" s="57">
        <f t="shared" si="6"/>
        <v>0</v>
      </c>
      <c r="I27" s="57">
        <f t="shared" si="6"/>
        <v>0</v>
      </c>
      <c r="J27" s="57">
        <f t="shared" si="6"/>
        <v>0</v>
      </c>
      <c r="K27" s="57">
        <f t="shared" si="6"/>
        <v>0</v>
      </c>
      <c r="L27" s="57">
        <f t="shared" si="6"/>
        <v>0</v>
      </c>
      <c r="M27" s="57">
        <f t="shared" si="6"/>
        <v>0</v>
      </c>
      <c r="N27" s="655">
        <f t="shared" si="6"/>
        <v>0</v>
      </c>
      <c r="O27" s="586">
        <f t="shared" si="6"/>
        <v>0</v>
      </c>
      <c r="P27" s="57">
        <f t="shared" si="6"/>
        <v>0</v>
      </c>
      <c r="Q27" s="57">
        <f t="shared" si="6"/>
        <v>0</v>
      </c>
      <c r="R27" s="57">
        <f t="shared" si="6"/>
        <v>0</v>
      </c>
      <c r="S27" s="57">
        <f t="shared" si="6"/>
        <v>0</v>
      </c>
      <c r="T27" s="57">
        <f t="shared" si="6"/>
        <v>0</v>
      </c>
      <c r="U27" s="57">
        <f t="shared" si="6"/>
        <v>0</v>
      </c>
      <c r="V27" s="57">
        <f t="shared" si="6"/>
        <v>0</v>
      </c>
      <c r="W27" s="57">
        <f t="shared" si="6"/>
        <v>0</v>
      </c>
      <c r="X27" s="57">
        <f t="shared" si="6"/>
        <v>0</v>
      </c>
      <c r="Y27" s="57">
        <f t="shared" si="6"/>
        <v>0</v>
      </c>
      <c r="Z27" s="57">
        <f t="shared" si="6"/>
        <v>0</v>
      </c>
    </row>
    <row r="28" spans="1:30" ht="12" hidden="1" customHeight="1">
      <c r="A28" s="126"/>
      <c r="B28" s="126"/>
      <c r="C28" s="586"/>
      <c r="D28" s="57">
        <f t="shared" ref="D28:Z28" si="7">C28</f>
        <v>0</v>
      </c>
      <c r="E28" s="57">
        <f t="shared" si="7"/>
        <v>0</v>
      </c>
      <c r="F28" s="57">
        <f t="shared" si="7"/>
        <v>0</v>
      </c>
      <c r="G28" s="57">
        <f t="shared" si="7"/>
        <v>0</v>
      </c>
      <c r="H28" s="57">
        <f t="shared" si="7"/>
        <v>0</v>
      </c>
      <c r="I28" s="57">
        <f t="shared" si="7"/>
        <v>0</v>
      </c>
      <c r="J28" s="57">
        <f t="shared" si="7"/>
        <v>0</v>
      </c>
      <c r="K28" s="57">
        <f t="shared" si="7"/>
        <v>0</v>
      </c>
      <c r="L28" s="57">
        <f t="shared" si="7"/>
        <v>0</v>
      </c>
      <c r="M28" s="57">
        <f t="shared" si="7"/>
        <v>0</v>
      </c>
      <c r="N28" s="655">
        <f t="shared" si="7"/>
        <v>0</v>
      </c>
      <c r="O28" s="586">
        <f t="shared" si="7"/>
        <v>0</v>
      </c>
      <c r="P28" s="57">
        <f t="shared" si="7"/>
        <v>0</v>
      </c>
      <c r="Q28" s="57">
        <f t="shared" si="7"/>
        <v>0</v>
      </c>
      <c r="R28" s="57">
        <f t="shared" si="7"/>
        <v>0</v>
      </c>
      <c r="S28" s="57">
        <f t="shared" si="7"/>
        <v>0</v>
      </c>
      <c r="T28" s="57">
        <f t="shared" si="7"/>
        <v>0</v>
      </c>
      <c r="U28" s="57">
        <f t="shared" si="7"/>
        <v>0</v>
      </c>
      <c r="V28" s="57">
        <f t="shared" si="7"/>
        <v>0</v>
      </c>
      <c r="W28" s="57">
        <f t="shared" si="7"/>
        <v>0</v>
      </c>
      <c r="X28" s="57">
        <f t="shared" si="7"/>
        <v>0</v>
      </c>
      <c r="Y28" s="57">
        <f t="shared" si="7"/>
        <v>0</v>
      </c>
      <c r="Z28" s="57">
        <f t="shared" si="7"/>
        <v>0</v>
      </c>
    </row>
    <row r="29" spans="1:30" ht="12" hidden="1" customHeight="1">
      <c r="A29" s="126"/>
      <c r="B29" s="126"/>
      <c r="C29" s="586"/>
      <c r="D29" s="57"/>
      <c r="E29" s="57"/>
      <c r="F29" s="57"/>
      <c r="G29" s="57"/>
      <c r="H29" s="57">
        <f t="shared" ref="H29:Z29" si="8">G29</f>
        <v>0</v>
      </c>
      <c r="I29" s="57">
        <f t="shared" si="8"/>
        <v>0</v>
      </c>
      <c r="J29" s="57">
        <f t="shared" si="8"/>
        <v>0</v>
      </c>
      <c r="K29" s="57">
        <f t="shared" si="8"/>
        <v>0</v>
      </c>
      <c r="L29" s="57">
        <f t="shared" si="8"/>
        <v>0</v>
      </c>
      <c r="M29" s="57">
        <f t="shared" si="8"/>
        <v>0</v>
      </c>
      <c r="N29" s="655">
        <f t="shared" si="8"/>
        <v>0</v>
      </c>
      <c r="O29" s="586">
        <f t="shared" si="8"/>
        <v>0</v>
      </c>
      <c r="P29" s="57">
        <f t="shared" si="8"/>
        <v>0</v>
      </c>
      <c r="Q29" s="57">
        <f t="shared" si="8"/>
        <v>0</v>
      </c>
      <c r="R29" s="57">
        <f t="shared" si="8"/>
        <v>0</v>
      </c>
      <c r="S29" s="57">
        <f t="shared" si="8"/>
        <v>0</v>
      </c>
      <c r="T29" s="57">
        <f t="shared" si="8"/>
        <v>0</v>
      </c>
      <c r="U29" s="57">
        <f t="shared" si="8"/>
        <v>0</v>
      </c>
      <c r="V29" s="57">
        <f t="shared" si="8"/>
        <v>0</v>
      </c>
      <c r="W29" s="57">
        <f t="shared" si="8"/>
        <v>0</v>
      </c>
      <c r="X29" s="57">
        <f t="shared" si="8"/>
        <v>0</v>
      </c>
      <c r="Y29" s="57">
        <f t="shared" si="8"/>
        <v>0</v>
      </c>
      <c r="Z29" s="57">
        <f t="shared" si="8"/>
        <v>0</v>
      </c>
    </row>
    <row r="30" spans="1:30" ht="12" customHeight="1">
      <c r="A30" s="48" t="s">
        <v>568</v>
      </c>
      <c r="B30" s="48"/>
      <c r="C30" s="589">
        <f t="shared" ref="C30:Z30" si="9">SUM(C17:C29)</f>
        <v>0</v>
      </c>
      <c r="D30" s="588">
        <f t="shared" si="9"/>
        <v>0</v>
      </c>
      <c r="E30" s="588">
        <f t="shared" si="9"/>
        <v>0</v>
      </c>
      <c r="F30" s="588">
        <f t="shared" si="9"/>
        <v>0</v>
      </c>
      <c r="G30" s="588">
        <f t="shared" si="9"/>
        <v>0</v>
      </c>
      <c r="H30" s="588">
        <f t="shared" si="9"/>
        <v>0</v>
      </c>
      <c r="I30" s="588">
        <f t="shared" si="9"/>
        <v>0</v>
      </c>
      <c r="J30" s="588">
        <f t="shared" si="9"/>
        <v>0</v>
      </c>
      <c r="K30" s="588">
        <f t="shared" si="9"/>
        <v>0</v>
      </c>
      <c r="L30" s="588">
        <f t="shared" si="9"/>
        <v>0</v>
      </c>
      <c r="M30" s="588">
        <f t="shared" si="9"/>
        <v>0</v>
      </c>
      <c r="N30" s="656">
        <f t="shared" si="9"/>
        <v>0</v>
      </c>
      <c r="O30" s="657">
        <f t="shared" si="9"/>
        <v>0</v>
      </c>
      <c r="P30" s="588">
        <f t="shared" si="9"/>
        <v>0</v>
      </c>
      <c r="Q30" s="588">
        <f t="shared" si="9"/>
        <v>0</v>
      </c>
      <c r="R30" s="588">
        <f t="shared" si="9"/>
        <v>0</v>
      </c>
      <c r="S30" s="588">
        <f t="shared" si="9"/>
        <v>0</v>
      </c>
      <c r="T30" s="588">
        <f t="shared" si="9"/>
        <v>0</v>
      </c>
      <c r="U30" s="588">
        <f t="shared" si="9"/>
        <v>0</v>
      </c>
      <c r="V30" s="588">
        <f t="shared" si="9"/>
        <v>0</v>
      </c>
      <c r="W30" s="588">
        <f t="shared" si="9"/>
        <v>0</v>
      </c>
      <c r="X30" s="588">
        <f t="shared" si="9"/>
        <v>0</v>
      </c>
      <c r="Y30" s="588">
        <f t="shared" si="9"/>
        <v>0</v>
      </c>
      <c r="Z30" s="588">
        <f t="shared" si="9"/>
        <v>0</v>
      </c>
    </row>
    <row r="31" spans="1:30" ht="12" customHeight="1">
      <c r="A31" s="1"/>
      <c r="B31" s="1"/>
      <c r="C31" s="1"/>
      <c r="D31" s="1"/>
      <c r="E31" s="1"/>
      <c r="F31" s="1"/>
      <c r="G31" s="1"/>
      <c r="H31" s="1"/>
      <c r="I31" s="1"/>
      <c r="J31" s="1"/>
      <c r="K31" s="1"/>
      <c r="L31" s="1"/>
      <c r="M31" s="1"/>
      <c r="N31" s="618"/>
      <c r="O31" s="1"/>
      <c r="P31" s="1"/>
      <c r="Q31" s="1"/>
      <c r="R31" s="1"/>
      <c r="S31" s="1"/>
      <c r="T31" s="1"/>
      <c r="U31" s="1"/>
      <c r="V31" s="1"/>
      <c r="W31" s="1"/>
      <c r="X31" s="1"/>
      <c r="Y31" s="1"/>
      <c r="Z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H88BFXtN0DxDMdb1/mHybw5llFRmU/XLqn30JEtQg3H74RFfRBdHz5m1QZXgHFtxQybNufhARaK7xU6nrkQZUw==" saltValue="FNBdIqwGUfRK88wNhuf0pw==" spinCount="100000" sheet="1" objects="1" scenarios="1"/>
  <pageMargins left="0.75" right="0.75" top="1" bottom="1" header="0" footer="0"/>
  <pageSetup scale="74"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showGridLines="0" workbookViewId="0"/>
  </sheetViews>
  <sheetFormatPr defaultColWidth="14.44140625" defaultRowHeight="15" customHeight="1"/>
  <cols>
    <col min="1" max="1" width="19" customWidth="1"/>
    <col min="2" max="2" width="7.6640625" customWidth="1"/>
    <col min="3" max="3" width="9.88671875" customWidth="1"/>
    <col min="4" max="4" width="10.5546875" customWidth="1"/>
    <col min="5" max="5" width="10.33203125" customWidth="1"/>
    <col min="6" max="6" width="9.88671875" customWidth="1"/>
    <col min="7" max="7" width="8.109375" customWidth="1"/>
    <col min="8" max="8" width="9.6640625" customWidth="1"/>
    <col min="9" max="9" width="10.33203125" customWidth="1"/>
    <col min="10" max="10" width="12" customWidth="1"/>
    <col min="11" max="11" width="9.33203125" customWidth="1"/>
    <col min="12" max="12" width="9.6640625" customWidth="1"/>
    <col min="13" max="14" width="10.6640625" customWidth="1"/>
    <col min="15" max="15" width="10.88671875" customWidth="1"/>
    <col min="16" max="17" width="10.44140625" customWidth="1"/>
    <col min="18" max="18" width="11" customWidth="1"/>
    <col min="19" max="19" width="10.33203125" customWidth="1"/>
    <col min="20" max="20" width="9.5546875" customWidth="1"/>
    <col min="21" max="26" width="8.664062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1" customHeight="1">
      <c r="A2" s="540" t="s">
        <v>766</v>
      </c>
      <c r="B2" s="540"/>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28"/>
      <c r="H3" s="27" t="s">
        <v>767</v>
      </c>
      <c r="I3" s="1"/>
      <c r="J3" s="1"/>
      <c r="K3" s="1"/>
      <c r="L3" s="1"/>
      <c r="M3" s="1"/>
      <c r="N3" s="1"/>
      <c r="O3" s="1"/>
      <c r="P3" s="1"/>
      <c r="Q3" s="1"/>
      <c r="R3" s="1"/>
      <c r="S3" s="1"/>
      <c r="T3" s="1"/>
      <c r="U3" s="1"/>
      <c r="V3" s="1"/>
      <c r="W3" s="1"/>
      <c r="X3" s="1"/>
      <c r="Y3" s="1"/>
      <c r="Z3" s="1"/>
    </row>
    <row r="4" spans="1:26" ht="12" customHeight="1">
      <c r="A4" s="571" t="s">
        <v>768</v>
      </c>
      <c r="B4" s="572" t="s">
        <v>559</v>
      </c>
      <c r="C4" s="572" t="s">
        <v>76</v>
      </c>
      <c r="D4" s="572" t="s">
        <v>77</v>
      </c>
      <c r="E4" s="572" t="s">
        <v>78</v>
      </c>
      <c r="F4" s="572" t="s">
        <v>79</v>
      </c>
      <c r="G4" s="27"/>
      <c r="H4" s="981" t="s">
        <v>769</v>
      </c>
      <c r="I4" s="982"/>
      <c r="J4" s="982"/>
      <c r="K4" s="982"/>
      <c r="L4" s="982"/>
      <c r="M4" s="982"/>
      <c r="N4" s="983"/>
      <c r="O4" s="1"/>
      <c r="P4" s="1"/>
      <c r="Q4" s="1"/>
      <c r="R4" s="658"/>
      <c r="S4" s="1"/>
      <c r="T4" s="659"/>
      <c r="U4" s="1"/>
      <c r="V4" s="1"/>
      <c r="W4" s="1"/>
      <c r="X4" s="1"/>
      <c r="Y4" s="1"/>
      <c r="Z4" s="1"/>
    </row>
    <row r="5" spans="1:26" ht="12" customHeight="1">
      <c r="A5" s="2" t="str">
        <f>A28</f>
        <v>Farm Manager</v>
      </c>
      <c r="B5" s="130"/>
      <c r="C5" s="58">
        <f t="shared" ref="C5:C11" si="0">IF(SUM(C28:N28)&gt;0, SUM(C28:N28), "")</f>
        <v>44095.999999999993</v>
      </c>
      <c r="D5" s="58">
        <f t="shared" ref="D5:D11" si="1">IF(SUM(O28:Z28)&gt;0, SUM(O28:Z28), "")</f>
        <v>44095.999999999993</v>
      </c>
      <c r="E5" s="58">
        <f t="shared" ref="E5:E11" si="2">IF(D5="", "", D5*(1+B5))</f>
        <v>44095.999999999993</v>
      </c>
      <c r="F5" s="58">
        <f t="shared" ref="F5:F11" si="3">IF(E5="", "", E5*(1+B5))</f>
        <v>44095.999999999993</v>
      </c>
      <c r="G5" s="660"/>
      <c r="H5" s="984"/>
      <c r="I5" s="968"/>
      <c r="J5" s="968"/>
      <c r="K5" s="968"/>
      <c r="L5" s="968"/>
      <c r="M5" s="968"/>
      <c r="N5" s="985"/>
      <c r="O5" s="1"/>
      <c r="P5" s="1"/>
      <c r="Q5" s="1"/>
      <c r="R5" s="658"/>
      <c r="S5" s="661"/>
      <c r="T5" s="659"/>
      <c r="U5" s="1"/>
      <c r="V5" s="1"/>
      <c r="W5" s="1"/>
      <c r="X5" s="1"/>
      <c r="Y5" s="1"/>
      <c r="Z5" s="1"/>
    </row>
    <row r="6" spans="1:26" ht="12" customHeight="1">
      <c r="A6" s="2" t="str">
        <f t="shared" ref="A6:A11" si="4">IF(A29="", "", A29)</f>
        <v>Assistant</v>
      </c>
      <c r="B6" s="130"/>
      <c r="C6" s="58" t="str">
        <f t="shared" si="0"/>
        <v/>
      </c>
      <c r="D6" s="58" t="str">
        <f t="shared" si="1"/>
        <v/>
      </c>
      <c r="E6" s="58" t="str">
        <f t="shared" si="2"/>
        <v/>
      </c>
      <c r="F6" s="58" t="str">
        <f t="shared" si="3"/>
        <v/>
      </c>
      <c r="G6" s="660"/>
      <c r="H6" s="984"/>
      <c r="I6" s="968"/>
      <c r="J6" s="968"/>
      <c r="K6" s="968"/>
      <c r="L6" s="968"/>
      <c r="M6" s="968"/>
      <c r="N6" s="985"/>
      <c r="O6" s="1"/>
      <c r="P6" s="1"/>
      <c r="Q6" s="1"/>
      <c r="R6" s="1"/>
      <c r="S6" s="1"/>
      <c r="T6" s="659"/>
      <c r="U6" s="1"/>
      <c r="V6" s="1"/>
      <c r="W6" s="1"/>
      <c r="X6" s="1"/>
      <c r="Y6" s="1"/>
      <c r="Z6" s="1"/>
    </row>
    <row r="7" spans="1:26" ht="12" customHeight="1">
      <c r="A7" s="2" t="str">
        <f t="shared" si="4"/>
        <v>Assistant</v>
      </c>
      <c r="B7" s="130"/>
      <c r="C7" s="58" t="str">
        <f t="shared" si="0"/>
        <v/>
      </c>
      <c r="D7" s="58" t="str">
        <f t="shared" si="1"/>
        <v/>
      </c>
      <c r="E7" s="58" t="str">
        <f t="shared" si="2"/>
        <v/>
      </c>
      <c r="F7" s="58" t="str">
        <f t="shared" si="3"/>
        <v/>
      </c>
      <c r="G7" s="660"/>
      <c r="H7" s="984"/>
      <c r="I7" s="968"/>
      <c r="J7" s="968"/>
      <c r="K7" s="968"/>
      <c r="L7" s="968"/>
      <c r="M7" s="968"/>
      <c r="N7" s="985"/>
      <c r="O7" s="1"/>
      <c r="P7" s="1"/>
      <c r="Q7" s="1"/>
      <c r="R7" s="1"/>
      <c r="S7" s="1"/>
      <c r="T7" s="1"/>
      <c r="U7" s="1"/>
      <c r="V7" s="1"/>
      <c r="W7" s="1"/>
      <c r="X7" s="1"/>
      <c r="Y7" s="1"/>
      <c r="Z7" s="1"/>
    </row>
    <row r="8" spans="1:26" ht="12" customHeight="1">
      <c r="A8" s="2" t="str">
        <f t="shared" si="4"/>
        <v>Intern</v>
      </c>
      <c r="B8" s="130"/>
      <c r="C8" s="58" t="str">
        <f t="shared" si="0"/>
        <v/>
      </c>
      <c r="D8" s="58" t="str">
        <f t="shared" si="1"/>
        <v/>
      </c>
      <c r="E8" s="58" t="str">
        <f t="shared" si="2"/>
        <v/>
      </c>
      <c r="F8" s="58" t="str">
        <f t="shared" si="3"/>
        <v/>
      </c>
      <c r="G8" s="660"/>
      <c r="H8" s="984"/>
      <c r="I8" s="968"/>
      <c r="J8" s="968"/>
      <c r="K8" s="968"/>
      <c r="L8" s="968"/>
      <c r="M8" s="968"/>
      <c r="N8" s="985"/>
      <c r="O8" s="1"/>
      <c r="P8" s="1"/>
      <c r="Q8" s="1"/>
      <c r="R8" s="1"/>
      <c r="S8" s="1"/>
      <c r="T8" s="1"/>
      <c r="U8" s="1"/>
      <c r="V8" s="1"/>
      <c r="W8" s="1"/>
      <c r="X8" s="1"/>
      <c r="Y8" s="1"/>
      <c r="Z8" s="1"/>
    </row>
    <row r="9" spans="1:26" ht="12" customHeight="1">
      <c r="A9" s="2" t="str">
        <f t="shared" si="4"/>
        <v/>
      </c>
      <c r="B9" s="130"/>
      <c r="C9" s="58" t="str">
        <f t="shared" si="0"/>
        <v/>
      </c>
      <c r="D9" s="58" t="str">
        <f t="shared" si="1"/>
        <v/>
      </c>
      <c r="E9" s="58" t="str">
        <f t="shared" si="2"/>
        <v/>
      </c>
      <c r="F9" s="58" t="str">
        <f t="shared" si="3"/>
        <v/>
      </c>
      <c r="G9" s="660"/>
      <c r="H9" s="986"/>
      <c r="I9" s="987"/>
      <c r="J9" s="987"/>
      <c r="K9" s="987"/>
      <c r="L9" s="987"/>
      <c r="M9" s="987"/>
      <c r="N9" s="988"/>
      <c r="O9" s="1"/>
      <c r="P9" s="1"/>
      <c r="Q9" s="1"/>
      <c r="R9" s="1"/>
      <c r="S9" s="1"/>
      <c r="T9" s="1"/>
      <c r="U9" s="1"/>
      <c r="V9" s="1"/>
      <c r="W9" s="1"/>
      <c r="X9" s="1"/>
      <c r="Y9" s="1"/>
      <c r="Z9" s="1"/>
    </row>
    <row r="10" spans="1:26" ht="12" customHeight="1">
      <c r="A10" s="2" t="str">
        <f t="shared" si="4"/>
        <v/>
      </c>
      <c r="B10" s="130"/>
      <c r="C10" s="58" t="str">
        <f t="shared" si="0"/>
        <v/>
      </c>
      <c r="D10" s="58" t="str">
        <f t="shared" si="1"/>
        <v/>
      </c>
      <c r="E10" s="58" t="str">
        <f t="shared" si="2"/>
        <v/>
      </c>
      <c r="F10" s="58" t="str">
        <f t="shared" si="3"/>
        <v/>
      </c>
      <c r="G10" s="660"/>
      <c r="H10" s="662"/>
      <c r="I10" s="662"/>
      <c r="J10" s="662"/>
      <c r="K10" s="662"/>
      <c r="L10" s="662"/>
      <c r="M10" s="662"/>
      <c r="N10" s="662"/>
      <c r="O10" s="1"/>
      <c r="P10" s="1"/>
      <c r="Q10" s="1"/>
      <c r="R10" s="1"/>
      <c r="S10" s="1"/>
      <c r="T10" s="1"/>
      <c r="U10" s="1"/>
      <c r="V10" s="1"/>
      <c r="W10" s="1"/>
      <c r="X10" s="1"/>
      <c r="Y10" s="1"/>
      <c r="Z10" s="1"/>
    </row>
    <row r="11" spans="1:26" ht="12" customHeight="1">
      <c r="A11" s="2" t="str">
        <f t="shared" si="4"/>
        <v/>
      </c>
      <c r="B11" s="130"/>
      <c r="C11" s="58" t="str">
        <f t="shared" si="0"/>
        <v/>
      </c>
      <c r="D11" s="58" t="str">
        <f t="shared" si="1"/>
        <v/>
      </c>
      <c r="E11" s="58" t="str">
        <f t="shared" si="2"/>
        <v/>
      </c>
      <c r="F11" s="58" t="str">
        <f t="shared" si="3"/>
        <v/>
      </c>
      <c r="G11" s="660"/>
      <c r="H11" s="662"/>
      <c r="I11" s="662"/>
      <c r="J11" s="662"/>
      <c r="K11" s="662"/>
      <c r="L11" s="662"/>
      <c r="M11" s="662"/>
      <c r="N11" s="662"/>
      <c r="O11" s="1"/>
      <c r="P11" s="1"/>
      <c r="Q11" s="1"/>
      <c r="R11" s="1"/>
      <c r="S11" s="1"/>
      <c r="T11" s="1"/>
      <c r="U11" s="1"/>
      <c r="V11" s="1"/>
      <c r="W11" s="1"/>
      <c r="X11" s="1"/>
      <c r="Y11" s="1"/>
      <c r="Z11" s="1"/>
    </row>
    <row r="12" spans="1:26" ht="12" customHeight="1">
      <c r="A12" s="48" t="s">
        <v>770</v>
      </c>
      <c r="B12" s="394"/>
      <c r="C12" s="75">
        <f t="shared" ref="C12:F12" si="5">SUM(C5:C11)</f>
        <v>44095.999999999993</v>
      </c>
      <c r="D12" s="75">
        <f t="shared" si="5"/>
        <v>44095.999999999993</v>
      </c>
      <c r="E12" s="75">
        <f t="shared" si="5"/>
        <v>44095.999999999993</v>
      </c>
      <c r="F12" s="75">
        <f t="shared" si="5"/>
        <v>44095.999999999993</v>
      </c>
      <c r="G12" s="660"/>
      <c r="H12" s="662"/>
      <c r="I12" s="662"/>
      <c r="J12" s="662"/>
      <c r="K12" s="662"/>
      <c r="L12" s="662"/>
      <c r="M12" s="662"/>
      <c r="N12" s="662"/>
      <c r="O12" s="1"/>
      <c r="P12" s="1"/>
      <c r="Q12" s="1"/>
      <c r="R12" s="1"/>
      <c r="S12" s="1"/>
      <c r="T12" s="1"/>
      <c r="U12" s="1"/>
      <c r="V12" s="1"/>
      <c r="W12" s="1"/>
      <c r="X12" s="1"/>
      <c r="Y12" s="1"/>
      <c r="Z12" s="1"/>
    </row>
    <row r="13" spans="1:26" ht="12" customHeight="1">
      <c r="A13" s="2" t="str">
        <f>A37</f>
        <v>Employee Training</v>
      </c>
      <c r="B13" s="130"/>
      <c r="C13" s="58">
        <f>SUM(C41:N41)</f>
        <v>0</v>
      </c>
      <c r="D13" s="58">
        <f>SUM(O41:AA41)</f>
        <v>0</v>
      </c>
      <c r="E13" s="58">
        <f>D13*(1+B13)</f>
        <v>0</v>
      </c>
      <c r="F13" s="58">
        <f>E13*(1+B13)</f>
        <v>0</v>
      </c>
      <c r="G13" s="660"/>
      <c r="H13" s="662"/>
      <c r="I13" s="662"/>
      <c r="J13" s="662"/>
      <c r="K13" s="662"/>
      <c r="L13" s="662"/>
      <c r="M13" s="662"/>
      <c r="N13" s="662"/>
      <c r="O13" s="1"/>
      <c r="P13" s="1"/>
      <c r="Q13" s="1"/>
      <c r="R13" s="1"/>
      <c r="S13" s="1"/>
      <c r="T13" s="1"/>
      <c r="U13" s="1"/>
      <c r="V13" s="1"/>
      <c r="W13" s="1"/>
      <c r="X13" s="1"/>
      <c r="Y13" s="1"/>
      <c r="Z13" s="1"/>
    </row>
    <row r="14" spans="1:26" ht="12" customHeight="1">
      <c r="A14" s="48" t="s">
        <v>703</v>
      </c>
      <c r="B14" s="578"/>
      <c r="C14" s="75">
        <f t="shared" ref="C14:F14" si="6">SUM(C12:C13)</f>
        <v>44095.999999999993</v>
      </c>
      <c r="D14" s="75">
        <f t="shared" si="6"/>
        <v>44095.999999999993</v>
      </c>
      <c r="E14" s="75">
        <f t="shared" si="6"/>
        <v>44095.999999999993</v>
      </c>
      <c r="F14" s="75">
        <f t="shared" si="6"/>
        <v>44095.999999999993</v>
      </c>
      <c r="G14" s="1"/>
      <c r="H14" s="1"/>
      <c r="I14" s="663"/>
      <c r="J14" s="662"/>
      <c r="K14" s="662"/>
      <c r="L14" s="663"/>
      <c r="M14" s="662"/>
      <c r="N14" s="662"/>
      <c r="O14" s="662"/>
      <c r="P14" s="1"/>
      <c r="Q14" s="1"/>
      <c r="R14" s="1"/>
      <c r="S14" s="1"/>
      <c r="T14" s="1"/>
      <c r="U14" s="1"/>
      <c r="V14" s="1"/>
      <c r="W14" s="1"/>
      <c r="X14" s="1"/>
      <c r="Y14" s="1"/>
      <c r="Z14" s="1"/>
    </row>
    <row r="15" spans="1:26" ht="12" customHeight="1">
      <c r="A15" s="436"/>
      <c r="B15" s="101"/>
      <c r="C15" s="664"/>
      <c r="D15" s="664"/>
      <c r="E15" s="664"/>
      <c r="F15" s="664"/>
      <c r="G15" s="91"/>
      <c r="H15" s="91"/>
      <c r="I15" s="665"/>
      <c r="J15" s="665"/>
      <c r="K15" s="665"/>
      <c r="L15" s="665"/>
      <c r="M15" s="665"/>
      <c r="N15" s="91"/>
      <c r="O15" s="91"/>
      <c r="P15" s="666" t="s">
        <v>771</v>
      </c>
      <c r="Q15" s="667"/>
      <c r="R15" s="667"/>
      <c r="S15" s="668"/>
      <c r="T15" s="91"/>
      <c r="U15" s="91"/>
      <c r="V15" s="91"/>
      <c r="W15" s="91"/>
      <c r="X15" s="91"/>
      <c r="Y15" s="91"/>
      <c r="Z15" s="91"/>
    </row>
    <row r="16" spans="1:26" ht="12" customHeight="1">
      <c r="A16" s="14" t="s">
        <v>772</v>
      </c>
      <c r="B16" s="1"/>
      <c r="C16" s="1"/>
      <c r="D16" s="1"/>
      <c r="E16" s="1"/>
      <c r="F16" s="998" t="s">
        <v>773</v>
      </c>
      <c r="G16" s="973"/>
      <c r="H16" s="974"/>
      <c r="I16" s="669" t="s">
        <v>774</v>
      </c>
      <c r="J16" s="669"/>
      <c r="K16" s="669"/>
      <c r="L16" s="669"/>
      <c r="M16" s="670"/>
      <c r="N16" s="671"/>
      <c r="O16" s="671"/>
      <c r="P16" s="999" t="s">
        <v>76</v>
      </c>
      <c r="Q16" s="974"/>
      <c r="R16" s="999" t="s">
        <v>77</v>
      </c>
      <c r="S16" s="974"/>
      <c r="T16" s="1"/>
      <c r="U16" s="1"/>
      <c r="V16" s="1"/>
      <c r="W16" s="1"/>
      <c r="X16" s="1"/>
      <c r="Y16" s="1"/>
      <c r="Z16" s="1"/>
    </row>
    <row r="17" spans="1:26" ht="12" customHeight="1">
      <c r="A17" s="672" t="s">
        <v>768</v>
      </c>
      <c r="B17" s="673" t="s">
        <v>775</v>
      </c>
      <c r="C17" s="673" t="s">
        <v>776</v>
      </c>
      <c r="D17" s="673" t="s">
        <v>777</v>
      </c>
      <c r="E17" s="673" t="s">
        <v>778</v>
      </c>
      <c r="F17" s="674" t="s">
        <v>779</v>
      </c>
      <c r="G17" s="674" t="s">
        <v>780</v>
      </c>
      <c r="H17" s="674" t="s">
        <v>781</v>
      </c>
      <c r="I17" s="674" t="s">
        <v>782</v>
      </c>
      <c r="J17" s="674" t="s">
        <v>783</v>
      </c>
      <c r="K17" s="675" t="s">
        <v>784</v>
      </c>
      <c r="L17" s="675" t="s">
        <v>785</v>
      </c>
      <c r="M17" s="673" t="s">
        <v>786</v>
      </c>
      <c r="N17" s="673" t="s">
        <v>780</v>
      </c>
      <c r="O17" s="676" t="s">
        <v>787</v>
      </c>
      <c r="P17" s="675" t="s">
        <v>788</v>
      </c>
      <c r="Q17" s="675" t="s">
        <v>789</v>
      </c>
      <c r="R17" s="675" t="s">
        <v>788</v>
      </c>
      <c r="S17" s="675" t="s">
        <v>789</v>
      </c>
      <c r="T17" s="1"/>
      <c r="U17" s="1"/>
      <c r="V17" s="1"/>
      <c r="W17" s="1"/>
      <c r="X17" s="1"/>
      <c r="Y17" s="1"/>
      <c r="Z17" s="1"/>
    </row>
    <row r="18" spans="1:26" ht="12" customHeight="1">
      <c r="A18" s="411" t="s">
        <v>790</v>
      </c>
      <c r="B18" s="5">
        <v>1</v>
      </c>
      <c r="C18" s="5">
        <v>40</v>
      </c>
      <c r="D18" s="5">
        <v>52</v>
      </c>
      <c r="E18" s="57">
        <v>20</v>
      </c>
      <c r="F18" s="252">
        <f t="shared" ref="F18:F24" si="7">E18*C18*B18</f>
        <v>800</v>
      </c>
      <c r="G18" s="252">
        <f t="shared" ref="G18:G24" si="8">B18*C18*D18*E18/12</f>
        <v>3466.6666666666665</v>
      </c>
      <c r="H18" s="252">
        <f t="shared" ref="H18:H24" si="9">B18*C18*D18*E18</f>
        <v>41600</v>
      </c>
      <c r="I18" s="130">
        <v>0.03</v>
      </c>
      <c r="J18" s="130">
        <v>0.03</v>
      </c>
      <c r="K18" s="183"/>
      <c r="L18" s="183"/>
      <c r="M18" s="130"/>
      <c r="N18" s="58">
        <f t="shared" ref="N18:N24" si="10">G18*(1+SUM(I18:M18))</f>
        <v>3674.6666666666665</v>
      </c>
      <c r="O18" s="352">
        <f t="shared" ref="O18:O24" si="11">F18*D18*(1+SUM(I18:M18))</f>
        <v>44096</v>
      </c>
      <c r="P18" s="677">
        <v>6</v>
      </c>
      <c r="Q18" s="677"/>
      <c r="R18" s="677"/>
      <c r="S18" s="677"/>
      <c r="T18" s="1"/>
      <c r="U18" s="1"/>
      <c r="V18" s="1"/>
      <c r="W18" s="1"/>
      <c r="X18" s="1"/>
      <c r="Y18" s="1"/>
      <c r="Z18" s="1"/>
    </row>
    <row r="19" spans="1:26" ht="12" customHeight="1">
      <c r="A19" s="126" t="s">
        <v>791</v>
      </c>
      <c r="B19" s="5"/>
      <c r="C19" s="5"/>
      <c r="D19" s="5"/>
      <c r="E19" s="57"/>
      <c r="F19" s="252">
        <f t="shared" si="7"/>
        <v>0</v>
      </c>
      <c r="G19" s="252">
        <f t="shared" si="8"/>
        <v>0</v>
      </c>
      <c r="H19" s="252">
        <f t="shared" si="9"/>
        <v>0</v>
      </c>
      <c r="I19" s="130"/>
      <c r="J19" s="130"/>
      <c r="K19" s="183"/>
      <c r="L19" s="183"/>
      <c r="M19" s="130"/>
      <c r="N19" s="58">
        <f t="shared" si="10"/>
        <v>0</v>
      </c>
      <c r="O19" s="352">
        <f t="shared" si="11"/>
        <v>0</v>
      </c>
      <c r="P19" s="677"/>
      <c r="Q19" s="677"/>
      <c r="R19" s="677"/>
      <c r="S19" s="677"/>
      <c r="T19" s="1"/>
      <c r="U19" s="1"/>
      <c r="V19" s="1"/>
      <c r="W19" s="1"/>
      <c r="X19" s="1"/>
      <c r="Y19" s="1"/>
      <c r="Z19" s="1"/>
    </row>
    <row r="20" spans="1:26" ht="12" customHeight="1">
      <c r="A20" s="126" t="s">
        <v>791</v>
      </c>
      <c r="B20" s="5"/>
      <c r="C20" s="5"/>
      <c r="D20" s="5"/>
      <c r="E20" s="57"/>
      <c r="F20" s="252">
        <f t="shared" si="7"/>
        <v>0</v>
      </c>
      <c r="G20" s="252">
        <f t="shared" si="8"/>
        <v>0</v>
      </c>
      <c r="H20" s="252">
        <f t="shared" si="9"/>
        <v>0</v>
      </c>
      <c r="I20" s="130"/>
      <c r="J20" s="130"/>
      <c r="K20" s="183"/>
      <c r="L20" s="183"/>
      <c r="M20" s="130"/>
      <c r="N20" s="58">
        <f t="shared" si="10"/>
        <v>0</v>
      </c>
      <c r="O20" s="352">
        <f t="shared" si="11"/>
        <v>0</v>
      </c>
      <c r="P20" s="677"/>
      <c r="Q20" s="677"/>
      <c r="R20" s="677"/>
      <c r="S20" s="677"/>
      <c r="T20" s="1"/>
      <c r="U20" s="1"/>
      <c r="V20" s="1"/>
      <c r="W20" s="1"/>
      <c r="X20" s="1"/>
      <c r="Y20" s="1"/>
      <c r="Z20" s="1"/>
    </row>
    <row r="21" spans="1:26" ht="12" customHeight="1">
      <c r="A21" s="126" t="s">
        <v>792</v>
      </c>
      <c r="B21" s="5"/>
      <c r="C21" s="5"/>
      <c r="D21" s="5"/>
      <c r="E21" s="57"/>
      <c r="F21" s="252">
        <f t="shared" si="7"/>
        <v>0</v>
      </c>
      <c r="G21" s="252">
        <f t="shared" si="8"/>
        <v>0</v>
      </c>
      <c r="H21" s="252">
        <f t="shared" si="9"/>
        <v>0</v>
      </c>
      <c r="I21" s="130"/>
      <c r="J21" s="130"/>
      <c r="K21" s="183"/>
      <c r="L21" s="183"/>
      <c r="M21" s="130"/>
      <c r="N21" s="58">
        <f t="shared" si="10"/>
        <v>0</v>
      </c>
      <c r="O21" s="352">
        <f t="shared" si="11"/>
        <v>0</v>
      </c>
      <c r="P21" s="677"/>
      <c r="Q21" s="677"/>
      <c r="R21" s="677"/>
      <c r="S21" s="677"/>
      <c r="T21" s="1"/>
      <c r="U21" s="1"/>
      <c r="V21" s="1"/>
      <c r="W21" s="1"/>
      <c r="X21" s="1"/>
      <c r="Y21" s="1"/>
      <c r="Z21" s="1"/>
    </row>
    <row r="22" spans="1:26" ht="12" customHeight="1">
      <c r="A22" s="126"/>
      <c r="B22" s="5"/>
      <c r="C22" s="5"/>
      <c r="D22" s="5"/>
      <c r="E22" s="57"/>
      <c r="F22" s="252">
        <f t="shared" si="7"/>
        <v>0</v>
      </c>
      <c r="G22" s="252">
        <f t="shared" si="8"/>
        <v>0</v>
      </c>
      <c r="H22" s="252">
        <f t="shared" si="9"/>
        <v>0</v>
      </c>
      <c r="I22" s="130"/>
      <c r="J22" s="130"/>
      <c r="K22" s="183"/>
      <c r="L22" s="183"/>
      <c r="M22" s="130"/>
      <c r="N22" s="58">
        <f t="shared" si="10"/>
        <v>0</v>
      </c>
      <c r="O22" s="352">
        <f t="shared" si="11"/>
        <v>0</v>
      </c>
      <c r="P22" s="677"/>
      <c r="Q22" s="677"/>
      <c r="R22" s="677"/>
      <c r="S22" s="677"/>
      <c r="T22" s="1"/>
      <c r="U22" s="1"/>
      <c r="V22" s="1"/>
      <c r="W22" s="1"/>
      <c r="X22" s="1"/>
      <c r="Y22" s="1"/>
      <c r="Z22" s="1"/>
    </row>
    <row r="23" spans="1:26" ht="12" customHeight="1">
      <c r="A23" s="126"/>
      <c r="B23" s="5"/>
      <c r="C23" s="5"/>
      <c r="D23" s="5"/>
      <c r="E23" s="57"/>
      <c r="F23" s="252">
        <f t="shared" si="7"/>
        <v>0</v>
      </c>
      <c r="G23" s="252">
        <f t="shared" si="8"/>
        <v>0</v>
      </c>
      <c r="H23" s="252">
        <f t="shared" si="9"/>
        <v>0</v>
      </c>
      <c r="I23" s="130"/>
      <c r="J23" s="130"/>
      <c r="K23" s="183"/>
      <c r="L23" s="183"/>
      <c r="M23" s="130"/>
      <c r="N23" s="58">
        <f t="shared" si="10"/>
        <v>0</v>
      </c>
      <c r="O23" s="352">
        <f t="shared" si="11"/>
        <v>0</v>
      </c>
      <c r="P23" s="677"/>
      <c r="Q23" s="677"/>
      <c r="R23" s="677"/>
      <c r="S23" s="677"/>
      <c r="T23" s="1"/>
      <c r="U23" s="1"/>
      <c r="V23" s="1"/>
      <c r="W23" s="1"/>
      <c r="X23" s="1"/>
      <c r="Y23" s="1"/>
      <c r="Z23" s="1"/>
    </row>
    <row r="24" spans="1:26" ht="12" customHeight="1">
      <c r="A24" s="126"/>
      <c r="B24" s="5"/>
      <c r="C24" s="5"/>
      <c r="D24" s="5"/>
      <c r="E24" s="57"/>
      <c r="F24" s="252">
        <f t="shared" si="7"/>
        <v>0</v>
      </c>
      <c r="G24" s="252">
        <f t="shared" si="8"/>
        <v>0</v>
      </c>
      <c r="H24" s="252">
        <f t="shared" si="9"/>
        <v>0</v>
      </c>
      <c r="I24" s="130"/>
      <c r="J24" s="130"/>
      <c r="K24" s="183"/>
      <c r="L24" s="183"/>
      <c r="M24" s="130"/>
      <c r="N24" s="58">
        <f t="shared" si="10"/>
        <v>0</v>
      </c>
      <c r="O24" s="352">
        <f t="shared" si="11"/>
        <v>0</v>
      </c>
      <c r="P24" s="677"/>
      <c r="Q24" s="677"/>
      <c r="R24" s="677"/>
      <c r="S24" s="677"/>
      <c r="T24" s="1"/>
      <c r="U24" s="1"/>
      <c r="V24" s="1"/>
      <c r="W24" s="1"/>
      <c r="X24" s="1"/>
      <c r="Y24" s="1"/>
      <c r="Z24" s="1"/>
    </row>
    <row r="25" spans="1:26" ht="12" customHeight="1">
      <c r="A25" s="6"/>
      <c r="B25" s="6"/>
      <c r="C25" s="6"/>
      <c r="D25" s="6"/>
      <c r="E25" s="671"/>
      <c r="F25" s="423"/>
      <c r="G25" s="1"/>
      <c r="H25" s="1"/>
      <c r="I25" s="1"/>
      <c r="J25" s="1"/>
      <c r="K25" s="1"/>
      <c r="L25" s="1"/>
      <c r="M25" s="1"/>
      <c r="N25" s="1"/>
      <c r="O25" s="1"/>
      <c r="P25" s="1"/>
      <c r="Q25" s="1"/>
      <c r="R25" s="1"/>
      <c r="S25" s="1"/>
      <c r="T25" s="1"/>
      <c r="U25" s="1"/>
      <c r="V25" s="1"/>
      <c r="W25" s="1"/>
      <c r="X25" s="1"/>
      <c r="Y25" s="1"/>
      <c r="Z25" s="1"/>
    </row>
    <row r="26" spans="1:26" ht="12" customHeight="1">
      <c r="A26" s="14" t="s">
        <v>704</v>
      </c>
      <c r="B26" s="628"/>
      <c r="C26" s="376" t="s">
        <v>76</v>
      </c>
      <c r="D26" s="376"/>
      <c r="E26" s="376"/>
      <c r="F26" s="376"/>
      <c r="G26" s="376"/>
      <c r="H26" s="376"/>
      <c r="I26" s="376"/>
      <c r="J26" s="376"/>
      <c r="K26" s="376"/>
      <c r="L26" s="376"/>
      <c r="M26" s="376"/>
      <c r="N26" s="629"/>
      <c r="O26" s="376" t="s">
        <v>77</v>
      </c>
      <c r="P26" s="376"/>
      <c r="Q26" s="376"/>
      <c r="R26" s="376"/>
      <c r="S26" s="376"/>
      <c r="T26" s="376"/>
      <c r="U26" s="376"/>
      <c r="V26" s="376"/>
      <c r="W26" s="376"/>
      <c r="X26" s="376"/>
      <c r="Y26" s="376"/>
      <c r="Z26" s="376"/>
    </row>
    <row r="27" spans="1:26" ht="12" customHeight="1">
      <c r="A27" s="83" t="s">
        <v>768</v>
      </c>
      <c r="B27" s="678" t="s">
        <v>706</v>
      </c>
      <c r="C27" s="602">
        <f>'2 yr monthly cash flow'!B8</f>
        <v>6</v>
      </c>
      <c r="D27" s="679">
        <f>'2 yr monthly cash flow'!C8</f>
        <v>7</v>
      </c>
      <c r="E27" s="679">
        <f>'2 yr monthly cash flow'!D8</f>
        <v>8</v>
      </c>
      <c r="F27" s="679">
        <f>'2 yr monthly cash flow'!E8</f>
        <v>9</v>
      </c>
      <c r="G27" s="679">
        <f>'2 yr monthly cash flow'!F8</f>
        <v>10</v>
      </c>
      <c r="H27" s="679">
        <f>'2 yr monthly cash flow'!G8</f>
        <v>11</v>
      </c>
      <c r="I27" s="679">
        <f>'2 yr monthly cash flow'!H8</f>
        <v>12</v>
      </c>
      <c r="J27" s="679">
        <f>'2 yr monthly cash flow'!I8</f>
        <v>1</v>
      </c>
      <c r="K27" s="679">
        <f>'2 yr monthly cash flow'!J8</f>
        <v>2</v>
      </c>
      <c r="L27" s="679">
        <f>'2 yr monthly cash flow'!K8</f>
        <v>3</v>
      </c>
      <c r="M27" s="679">
        <f>'2 yr monthly cash flow'!L8</f>
        <v>4</v>
      </c>
      <c r="N27" s="680">
        <f>'2 yr monthly cash flow'!M8</f>
        <v>5</v>
      </c>
      <c r="O27" s="681">
        <f>'2 yr monthly cash flow'!N8</f>
        <v>6</v>
      </c>
      <c r="P27" s="682">
        <f>'2 yr monthly cash flow'!O8</f>
        <v>7</v>
      </c>
      <c r="Q27" s="682">
        <f>'2 yr monthly cash flow'!P8</f>
        <v>8</v>
      </c>
      <c r="R27" s="682">
        <f>'2 yr monthly cash flow'!Q8</f>
        <v>9</v>
      </c>
      <c r="S27" s="682">
        <f>'2 yr monthly cash flow'!R8</f>
        <v>10</v>
      </c>
      <c r="T27" s="682">
        <f>'2 yr monthly cash flow'!S8</f>
        <v>11</v>
      </c>
      <c r="U27" s="682">
        <f>'2 yr monthly cash flow'!T8</f>
        <v>12</v>
      </c>
      <c r="V27" s="682">
        <f>'2 yr monthly cash flow'!U8</f>
        <v>1</v>
      </c>
      <c r="W27" s="682">
        <f>'2 yr monthly cash flow'!V8</f>
        <v>2</v>
      </c>
      <c r="X27" s="682">
        <f>'2 yr monthly cash flow'!W8</f>
        <v>3</v>
      </c>
      <c r="Y27" s="682">
        <f>'2 yr monthly cash flow'!X8</f>
        <v>4</v>
      </c>
      <c r="Z27" s="679">
        <f>'2 yr monthly cash flow'!Y8</f>
        <v>5</v>
      </c>
    </row>
    <row r="28" spans="1:26" ht="12" customHeight="1">
      <c r="A28" s="595" t="str">
        <f t="shared" ref="A28:A34" si="12">IF(A18="", "", A18)</f>
        <v>Farm Manager</v>
      </c>
      <c r="B28" s="683"/>
      <c r="C28" s="613">
        <f t="shared" ref="C28:C34" si="13">IF($P18=C$27, $N18, 0)</f>
        <v>3674.6666666666665</v>
      </c>
      <c r="D28" s="500">
        <f t="shared" ref="D28:N28" si="14">IF($Q18=D$27,"",IF($P18=D$27,$N18,IF(C28=$N18,$N18,0)))</f>
        <v>3674.6666666666665</v>
      </c>
      <c r="E28" s="500">
        <f t="shared" si="14"/>
        <v>3674.6666666666665</v>
      </c>
      <c r="F28" s="500">
        <f t="shared" si="14"/>
        <v>3674.6666666666665</v>
      </c>
      <c r="G28" s="500">
        <f t="shared" si="14"/>
        <v>3674.6666666666665</v>
      </c>
      <c r="H28" s="500">
        <f t="shared" si="14"/>
        <v>3674.6666666666665</v>
      </c>
      <c r="I28" s="500">
        <f t="shared" si="14"/>
        <v>3674.6666666666665</v>
      </c>
      <c r="J28" s="500">
        <f t="shared" si="14"/>
        <v>3674.6666666666665</v>
      </c>
      <c r="K28" s="500">
        <f t="shared" si="14"/>
        <v>3674.6666666666665</v>
      </c>
      <c r="L28" s="500">
        <f t="shared" si="14"/>
        <v>3674.6666666666665</v>
      </c>
      <c r="M28" s="500">
        <f t="shared" si="14"/>
        <v>3674.6666666666665</v>
      </c>
      <c r="N28" s="500">
        <f t="shared" si="14"/>
        <v>3674.6666666666665</v>
      </c>
      <c r="O28" s="500">
        <f t="shared" ref="O28:O34" si="15">IF($Q18=O$27,"",IF($R18=O$27,$N18,IF($N28=$N18,$N18,0)))</f>
        <v>3674.6666666666665</v>
      </c>
      <c r="P28" s="500">
        <f t="shared" ref="P28:Z28" si="16">IF($S18=P$27,"",IF(O28=$N18,$N18,IF($R18=P$27,$N18,IF($S18=P$27,"",0))))</f>
        <v>3674.6666666666665</v>
      </c>
      <c r="Q28" s="500">
        <f t="shared" si="16"/>
        <v>3674.6666666666665</v>
      </c>
      <c r="R28" s="500">
        <f t="shared" si="16"/>
        <v>3674.6666666666665</v>
      </c>
      <c r="S28" s="500">
        <f t="shared" si="16"/>
        <v>3674.6666666666665</v>
      </c>
      <c r="T28" s="500">
        <f t="shared" si="16"/>
        <v>3674.6666666666665</v>
      </c>
      <c r="U28" s="500">
        <f t="shared" si="16"/>
        <v>3674.6666666666665</v>
      </c>
      <c r="V28" s="500">
        <f t="shared" si="16"/>
        <v>3674.6666666666665</v>
      </c>
      <c r="W28" s="500">
        <f t="shared" si="16"/>
        <v>3674.6666666666665</v>
      </c>
      <c r="X28" s="500">
        <f t="shared" si="16"/>
        <v>3674.6666666666665</v>
      </c>
      <c r="Y28" s="500">
        <f t="shared" si="16"/>
        <v>3674.6666666666665</v>
      </c>
      <c r="Z28" s="500">
        <f t="shared" si="16"/>
        <v>3674.6666666666665</v>
      </c>
    </row>
    <row r="29" spans="1:26" ht="12" customHeight="1">
      <c r="A29" s="595" t="str">
        <f t="shared" si="12"/>
        <v>Assistant</v>
      </c>
      <c r="B29" s="683"/>
      <c r="C29" s="613">
        <f t="shared" si="13"/>
        <v>0</v>
      </c>
      <c r="D29" s="500">
        <f t="shared" ref="D29:N29" si="17">IF($Q19=D$27,"",IF($P19=D$27,$N19,IF(C29=$N19,$N19,0)))</f>
        <v>0</v>
      </c>
      <c r="E29" s="500">
        <f t="shared" si="17"/>
        <v>0</v>
      </c>
      <c r="F29" s="500">
        <f t="shared" si="17"/>
        <v>0</v>
      </c>
      <c r="G29" s="500">
        <f t="shared" si="17"/>
        <v>0</v>
      </c>
      <c r="H29" s="500">
        <f t="shared" si="17"/>
        <v>0</v>
      </c>
      <c r="I29" s="500">
        <f t="shared" si="17"/>
        <v>0</v>
      </c>
      <c r="J29" s="500">
        <f t="shared" si="17"/>
        <v>0</v>
      </c>
      <c r="K29" s="500">
        <f t="shared" si="17"/>
        <v>0</v>
      </c>
      <c r="L29" s="500">
        <f t="shared" si="17"/>
        <v>0</v>
      </c>
      <c r="M29" s="500">
        <f t="shared" si="17"/>
        <v>0</v>
      </c>
      <c r="N29" s="500">
        <f t="shared" si="17"/>
        <v>0</v>
      </c>
      <c r="O29" s="500">
        <f t="shared" si="15"/>
        <v>0</v>
      </c>
      <c r="P29" s="500">
        <f t="shared" ref="P29:Z29" si="18">IF($S19=P$27,"",IF(O29=$N19,$N19,IF($R19=P$27,$N19,IF($S19=P$27,"",0))))</f>
        <v>0</v>
      </c>
      <c r="Q29" s="500">
        <f t="shared" si="18"/>
        <v>0</v>
      </c>
      <c r="R29" s="500">
        <f t="shared" si="18"/>
        <v>0</v>
      </c>
      <c r="S29" s="500">
        <f t="shared" si="18"/>
        <v>0</v>
      </c>
      <c r="T29" s="500">
        <f t="shared" si="18"/>
        <v>0</v>
      </c>
      <c r="U29" s="500">
        <f t="shared" si="18"/>
        <v>0</v>
      </c>
      <c r="V29" s="500">
        <f t="shared" si="18"/>
        <v>0</v>
      </c>
      <c r="W29" s="500">
        <f t="shared" si="18"/>
        <v>0</v>
      </c>
      <c r="X29" s="500">
        <f t="shared" si="18"/>
        <v>0</v>
      </c>
      <c r="Y29" s="500">
        <f t="shared" si="18"/>
        <v>0</v>
      </c>
      <c r="Z29" s="500">
        <f t="shared" si="18"/>
        <v>0</v>
      </c>
    </row>
    <row r="30" spans="1:26" ht="12" customHeight="1">
      <c r="A30" s="595" t="str">
        <f t="shared" si="12"/>
        <v>Assistant</v>
      </c>
      <c r="B30" s="683"/>
      <c r="C30" s="613">
        <f t="shared" si="13"/>
        <v>0</v>
      </c>
      <c r="D30" s="500">
        <f t="shared" ref="D30:N30" si="19">IF($Q20=D$27,"",IF($P20=D$27,$N20,IF(C30=$N20,$N20,0)))</f>
        <v>0</v>
      </c>
      <c r="E30" s="500">
        <f t="shared" si="19"/>
        <v>0</v>
      </c>
      <c r="F30" s="500">
        <f t="shared" si="19"/>
        <v>0</v>
      </c>
      <c r="G30" s="500">
        <f t="shared" si="19"/>
        <v>0</v>
      </c>
      <c r="H30" s="500">
        <f t="shared" si="19"/>
        <v>0</v>
      </c>
      <c r="I30" s="500">
        <f t="shared" si="19"/>
        <v>0</v>
      </c>
      <c r="J30" s="500">
        <f t="shared" si="19"/>
        <v>0</v>
      </c>
      <c r="K30" s="500">
        <f t="shared" si="19"/>
        <v>0</v>
      </c>
      <c r="L30" s="500">
        <f t="shared" si="19"/>
        <v>0</v>
      </c>
      <c r="M30" s="500">
        <f t="shared" si="19"/>
        <v>0</v>
      </c>
      <c r="N30" s="500">
        <f t="shared" si="19"/>
        <v>0</v>
      </c>
      <c r="O30" s="500">
        <f t="shared" si="15"/>
        <v>0</v>
      </c>
      <c r="P30" s="500">
        <f t="shared" ref="P30:Z30" si="20">IF($S20=P$27,"",IF(O30=$N20,$N20,IF($R20=P$27,$N20,IF($S20=P$27,"",0))))</f>
        <v>0</v>
      </c>
      <c r="Q30" s="500">
        <f t="shared" si="20"/>
        <v>0</v>
      </c>
      <c r="R30" s="500">
        <f t="shared" si="20"/>
        <v>0</v>
      </c>
      <c r="S30" s="500">
        <f t="shared" si="20"/>
        <v>0</v>
      </c>
      <c r="T30" s="500">
        <f t="shared" si="20"/>
        <v>0</v>
      </c>
      <c r="U30" s="500">
        <f t="shared" si="20"/>
        <v>0</v>
      </c>
      <c r="V30" s="500">
        <f t="shared" si="20"/>
        <v>0</v>
      </c>
      <c r="W30" s="500">
        <f t="shared" si="20"/>
        <v>0</v>
      </c>
      <c r="X30" s="500">
        <f t="shared" si="20"/>
        <v>0</v>
      </c>
      <c r="Y30" s="500">
        <f t="shared" si="20"/>
        <v>0</v>
      </c>
      <c r="Z30" s="500">
        <f t="shared" si="20"/>
        <v>0</v>
      </c>
    </row>
    <row r="31" spans="1:26" ht="12" customHeight="1">
      <c r="A31" s="595" t="str">
        <f t="shared" si="12"/>
        <v>Intern</v>
      </c>
      <c r="B31" s="683"/>
      <c r="C31" s="613">
        <f t="shared" si="13"/>
        <v>0</v>
      </c>
      <c r="D31" s="500">
        <f t="shared" ref="D31:N31" si="21">IF($Q21=D$27,"",IF($P21=D$27,$N21,IF(C31=$N21,$N21,0)))</f>
        <v>0</v>
      </c>
      <c r="E31" s="500">
        <f t="shared" si="21"/>
        <v>0</v>
      </c>
      <c r="F31" s="500">
        <f t="shared" si="21"/>
        <v>0</v>
      </c>
      <c r="G31" s="500">
        <f t="shared" si="21"/>
        <v>0</v>
      </c>
      <c r="H31" s="500">
        <f t="shared" si="21"/>
        <v>0</v>
      </c>
      <c r="I31" s="500">
        <f t="shared" si="21"/>
        <v>0</v>
      </c>
      <c r="J31" s="500">
        <f t="shared" si="21"/>
        <v>0</v>
      </c>
      <c r="K31" s="500">
        <f t="shared" si="21"/>
        <v>0</v>
      </c>
      <c r="L31" s="500">
        <f t="shared" si="21"/>
        <v>0</v>
      </c>
      <c r="M31" s="500">
        <f t="shared" si="21"/>
        <v>0</v>
      </c>
      <c r="N31" s="500">
        <f t="shared" si="21"/>
        <v>0</v>
      </c>
      <c r="O31" s="500">
        <f t="shared" si="15"/>
        <v>0</v>
      </c>
      <c r="P31" s="500">
        <f t="shared" ref="P31:Z31" si="22">IF($S21=P$27,"",IF(O31=$N21,$N21,IF($R21=P$27,$N21,IF($S21=P$27,"",0))))</f>
        <v>0</v>
      </c>
      <c r="Q31" s="500">
        <f t="shared" si="22"/>
        <v>0</v>
      </c>
      <c r="R31" s="500">
        <f t="shared" si="22"/>
        <v>0</v>
      </c>
      <c r="S31" s="500">
        <f t="shared" si="22"/>
        <v>0</v>
      </c>
      <c r="T31" s="500">
        <f t="shared" si="22"/>
        <v>0</v>
      </c>
      <c r="U31" s="500">
        <f t="shared" si="22"/>
        <v>0</v>
      </c>
      <c r="V31" s="500">
        <f t="shared" si="22"/>
        <v>0</v>
      </c>
      <c r="W31" s="500">
        <f t="shared" si="22"/>
        <v>0</v>
      </c>
      <c r="X31" s="500">
        <f t="shared" si="22"/>
        <v>0</v>
      </c>
      <c r="Y31" s="500">
        <f t="shared" si="22"/>
        <v>0</v>
      </c>
      <c r="Z31" s="500">
        <f t="shared" si="22"/>
        <v>0</v>
      </c>
    </row>
    <row r="32" spans="1:26" ht="12" customHeight="1">
      <c r="A32" s="595" t="str">
        <f t="shared" si="12"/>
        <v/>
      </c>
      <c r="B32" s="683"/>
      <c r="C32" s="613">
        <f t="shared" si="13"/>
        <v>0</v>
      </c>
      <c r="D32" s="500">
        <f t="shared" ref="D32:N32" si="23">IF($Q22=D$27,"",IF($P22=D$27,$N22,IF(C32=$N22,$N22,0)))</f>
        <v>0</v>
      </c>
      <c r="E32" s="500">
        <f t="shared" si="23"/>
        <v>0</v>
      </c>
      <c r="F32" s="500">
        <f t="shared" si="23"/>
        <v>0</v>
      </c>
      <c r="G32" s="500">
        <f t="shared" si="23"/>
        <v>0</v>
      </c>
      <c r="H32" s="500">
        <f t="shared" si="23"/>
        <v>0</v>
      </c>
      <c r="I32" s="500">
        <f t="shared" si="23"/>
        <v>0</v>
      </c>
      <c r="J32" s="500">
        <f t="shared" si="23"/>
        <v>0</v>
      </c>
      <c r="K32" s="500">
        <f t="shared" si="23"/>
        <v>0</v>
      </c>
      <c r="L32" s="500">
        <f t="shared" si="23"/>
        <v>0</v>
      </c>
      <c r="M32" s="500">
        <f t="shared" si="23"/>
        <v>0</v>
      </c>
      <c r="N32" s="500">
        <f t="shared" si="23"/>
        <v>0</v>
      </c>
      <c r="O32" s="500">
        <f t="shared" si="15"/>
        <v>0</v>
      </c>
      <c r="P32" s="500">
        <f t="shared" ref="P32:Z32" si="24">IF($S22=P$27,"",IF(O32=$N22,$N22,IF($R22=P$27,$N22,IF($S22=P$27,"",0))))</f>
        <v>0</v>
      </c>
      <c r="Q32" s="500">
        <f t="shared" si="24"/>
        <v>0</v>
      </c>
      <c r="R32" s="500">
        <f t="shared" si="24"/>
        <v>0</v>
      </c>
      <c r="S32" s="500">
        <f t="shared" si="24"/>
        <v>0</v>
      </c>
      <c r="T32" s="500">
        <f t="shared" si="24"/>
        <v>0</v>
      </c>
      <c r="U32" s="500">
        <f t="shared" si="24"/>
        <v>0</v>
      </c>
      <c r="V32" s="500">
        <f t="shared" si="24"/>
        <v>0</v>
      </c>
      <c r="W32" s="500">
        <f t="shared" si="24"/>
        <v>0</v>
      </c>
      <c r="X32" s="500">
        <f t="shared" si="24"/>
        <v>0</v>
      </c>
      <c r="Y32" s="500">
        <f t="shared" si="24"/>
        <v>0</v>
      </c>
      <c r="Z32" s="500">
        <f t="shared" si="24"/>
        <v>0</v>
      </c>
    </row>
    <row r="33" spans="1:26" ht="12" customHeight="1">
      <c r="A33" s="595" t="str">
        <f t="shared" si="12"/>
        <v/>
      </c>
      <c r="B33" s="683"/>
      <c r="C33" s="613">
        <f t="shared" si="13"/>
        <v>0</v>
      </c>
      <c r="D33" s="500">
        <f t="shared" ref="D33:N33" si="25">IF($Q23=D$27,"",IF($P23=D$27,$N23,IF(C33=$N23,$N23,0)))</f>
        <v>0</v>
      </c>
      <c r="E33" s="500">
        <f t="shared" si="25"/>
        <v>0</v>
      </c>
      <c r="F33" s="500">
        <f t="shared" si="25"/>
        <v>0</v>
      </c>
      <c r="G33" s="500">
        <f t="shared" si="25"/>
        <v>0</v>
      </c>
      <c r="H33" s="500">
        <f t="shared" si="25"/>
        <v>0</v>
      </c>
      <c r="I33" s="500">
        <f t="shared" si="25"/>
        <v>0</v>
      </c>
      <c r="J33" s="500">
        <f t="shared" si="25"/>
        <v>0</v>
      </c>
      <c r="K33" s="500">
        <f t="shared" si="25"/>
        <v>0</v>
      </c>
      <c r="L33" s="500">
        <f t="shared" si="25"/>
        <v>0</v>
      </c>
      <c r="M33" s="500">
        <f t="shared" si="25"/>
        <v>0</v>
      </c>
      <c r="N33" s="500">
        <f t="shared" si="25"/>
        <v>0</v>
      </c>
      <c r="O33" s="500">
        <f t="shared" si="15"/>
        <v>0</v>
      </c>
      <c r="P33" s="500">
        <f t="shared" ref="P33:Z33" si="26">IF($S23=P$27,"",IF(O33=$N23,$N23,IF($R23=P$27,$N23,IF($S23=P$27,"",0))))</f>
        <v>0</v>
      </c>
      <c r="Q33" s="500">
        <f t="shared" si="26"/>
        <v>0</v>
      </c>
      <c r="R33" s="500">
        <f t="shared" si="26"/>
        <v>0</v>
      </c>
      <c r="S33" s="500">
        <f t="shared" si="26"/>
        <v>0</v>
      </c>
      <c r="T33" s="500">
        <f t="shared" si="26"/>
        <v>0</v>
      </c>
      <c r="U33" s="500">
        <f t="shared" si="26"/>
        <v>0</v>
      </c>
      <c r="V33" s="500">
        <f t="shared" si="26"/>
        <v>0</v>
      </c>
      <c r="W33" s="500">
        <f t="shared" si="26"/>
        <v>0</v>
      </c>
      <c r="X33" s="500">
        <f t="shared" si="26"/>
        <v>0</v>
      </c>
      <c r="Y33" s="500">
        <f t="shared" si="26"/>
        <v>0</v>
      </c>
      <c r="Z33" s="500">
        <f t="shared" si="26"/>
        <v>0</v>
      </c>
    </row>
    <row r="34" spans="1:26" ht="12" customHeight="1">
      <c r="A34" s="595" t="str">
        <f t="shared" si="12"/>
        <v/>
      </c>
      <c r="B34" s="683"/>
      <c r="C34" s="613">
        <f t="shared" si="13"/>
        <v>0</v>
      </c>
      <c r="D34" s="500">
        <f t="shared" ref="D34:N34" si="27">IF($Q24=D$27,"",IF($P24=D$27,$N24,IF(C34=$N24,$N24,0)))</f>
        <v>0</v>
      </c>
      <c r="E34" s="500">
        <f t="shared" si="27"/>
        <v>0</v>
      </c>
      <c r="F34" s="500">
        <f t="shared" si="27"/>
        <v>0</v>
      </c>
      <c r="G34" s="500">
        <f t="shared" si="27"/>
        <v>0</v>
      </c>
      <c r="H34" s="500">
        <f t="shared" si="27"/>
        <v>0</v>
      </c>
      <c r="I34" s="500">
        <f t="shared" si="27"/>
        <v>0</v>
      </c>
      <c r="J34" s="500">
        <f t="shared" si="27"/>
        <v>0</v>
      </c>
      <c r="K34" s="500">
        <f t="shared" si="27"/>
        <v>0</v>
      </c>
      <c r="L34" s="500">
        <f t="shared" si="27"/>
        <v>0</v>
      </c>
      <c r="M34" s="500">
        <f t="shared" si="27"/>
        <v>0</v>
      </c>
      <c r="N34" s="500">
        <f t="shared" si="27"/>
        <v>0</v>
      </c>
      <c r="O34" s="500">
        <f t="shared" si="15"/>
        <v>0</v>
      </c>
      <c r="P34" s="500">
        <f t="shared" ref="P34:Z34" si="28">IF($S24=P$27,"",IF(O34=$N24,$N24,IF($R24=P$27,$N24,IF($S24=P$27,"",0))))</f>
        <v>0</v>
      </c>
      <c r="Q34" s="500">
        <f t="shared" si="28"/>
        <v>0</v>
      </c>
      <c r="R34" s="500">
        <f t="shared" si="28"/>
        <v>0</v>
      </c>
      <c r="S34" s="500">
        <f t="shared" si="28"/>
        <v>0</v>
      </c>
      <c r="T34" s="500">
        <f t="shared" si="28"/>
        <v>0</v>
      </c>
      <c r="U34" s="500">
        <f t="shared" si="28"/>
        <v>0</v>
      </c>
      <c r="V34" s="500">
        <f t="shared" si="28"/>
        <v>0</v>
      </c>
      <c r="W34" s="500">
        <f t="shared" si="28"/>
        <v>0</v>
      </c>
      <c r="X34" s="500">
        <f t="shared" si="28"/>
        <v>0</v>
      </c>
      <c r="Y34" s="500">
        <f t="shared" si="28"/>
        <v>0</v>
      </c>
      <c r="Z34" s="500">
        <f t="shared" si="28"/>
        <v>0</v>
      </c>
    </row>
    <row r="35" spans="1:26" ht="12" customHeight="1">
      <c r="A35" s="684" t="s">
        <v>568</v>
      </c>
      <c r="B35" s="685"/>
      <c r="C35" s="615">
        <f t="shared" ref="C35:Z35" si="29">SUM(C28:C34)</f>
        <v>3674.6666666666665</v>
      </c>
      <c r="D35" s="353">
        <f t="shared" si="29"/>
        <v>3674.6666666666665</v>
      </c>
      <c r="E35" s="353">
        <f t="shared" si="29"/>
        <v>3674.6666666666665</v>
      </c>
      <c r="F35" s="353">
        <f t="shared" si="29"/>
        <v>3674.6666666666665</v>
      </c>
      <c r="G35" s="353">
        <f t="shared" si="29"/>
        <v>3674.6666666666665</v>
      </c>
      <c r="H35" s="353">
        <f t="shared" si="29"/>
        <v>3674.6666666666665</v>
      </c>
      <c r="I35" s="353">
        <f t="shared" si="29"/>
        <v>3674.6666666666665</v>
      </c>
      <c r="J35" s="353">
        <f t="shared" si="29"/>
        <v>3674.6666666666665</v>
      </c>
      <c r="K35" s="353">
        <f t="shared" si="29"/>
        <v>3674.6666666666665</v>
      </c>
      <c r="L35" s="353">
        <f t="shared" si="29"/>
        <v>3674.6666666666665</v>
      </c>
      <c r="M35" s="353">
        <f t="shared" si="29"/>
        <v>3674.6666666666665</v>
      </c>
      <c r="N35" s="616">
        <f t="shared" si="29"/>
        <v>3674.6666666666665</v>
      </c>
      <c r="O35" s="615">
        <f t="shared" si="29"/>
        <v>3674.6666666666665</v>
      </c>
      <c r="P35" s="353">
        <f t="shared" si="29"/>
        <v>3674.6666666666665</v>
      </c>
      <c r="Q35" s="353">
        <f t="shared" si="29"/>
        <v>3674.6666666666665</v>
      </c>
      <c r="R35" s="353">
        <f t="shared" si="29"/>
        <v>3674.6666666666665</v>
      </c>
      <c r="S35" s="353">
        <f t="shared" si="29"/>
        <v>3674.6666666666665</v>
      </c>
      <c r="T35" s="353">
        <f t="shared" si="29"/>
        <v>3674.6666666666665</v>
      </c>
      <c r="U35" s="353">
        <f t="shared" si="29"/>
        <v>3674.6666666666665</v>
      </c>
      <c r="V35" s="353">
        <f t="shared" si="29"/>
        <v>3674.6666666666665</v>
      </c>
      <c r="W35" s="353">
        <f t="shared" si="29"/>
        <v>3674.6666666666665</v>
      </c>
      <c r="X35" s="353">
        <f t="shared" si="29"/>
        <v>3674.6666666666665</v>
      </c>
      <c r="Y35" s="353">
        <f t="shared" si="29"/>
        <v>3674.6666666666665</v>
      </c>
      <c r="Z35" s="353">
        <f t="shared" si="29"/>
        <v>3674.6666666666665</v>
      </c>
    </row>
    <row r="36" spans="1:26" ht="12" customHeight="1">
      <c r="A36" s="686"/>
      <c r="B36" s="628"/>
      <c r="C36" s="423"/>
      <c r="D36" s="687"/>
      <c r="E36" s="423"/>
      <c r="F36" s="423"/>
      <c r="G36" s="423"/>
      <c r="H36" s="423"/>
      <c r="I36" s="423"/>
      <c r="J36" s="423"/>
      <c r="K36" s="423"/>
      <c r="L36" s="423"/>
      <c r="M36" s="423"/>
      <c r="N36" s="688"/>
      <c r="O36" s="423"/>
      <c r="P36" s="423"/>
      <c r="Q36" s="423"/>
      <c r="R36" s="423"/>
      <c r="S36" s="423"/>
      <c r="T36" s="423"/>
      <c r="U36" s="423"/>
      <c r="V36" s="423"/>
      <c r="W36" s="423"/>
      <c r="X36" s="423"/>
      <c r="Y36" s="423"/>
      <c r="Z36" s="1"/>
    </row>
    <row r="37" spans="1:26" ht="12" customHeight="1">
      <c r="A37" s="689" t="s">
        <v>793</v>
      </c>
      <c r="B37" s="690"/>
      <c r="C37" s="691">
        <f>'2 yr monthly cash flow'!B8</f>
        <v>6</v>
      </c>
      <c r="D37" s="692">
        <f>'2 yr monthly cash flow'!C8</f>
        <v>7</v>
      </c>
      <c r="E37" s="682">
        <f>'2 yr monthly cash flow'!D8</f>
        <v>8</v>
      </c>
      <c r="F37" s="682">
        <f>'2 yr monthly cash flow'!E8</f>
        <v>9</v>
      </c>
      <c r="G37" s="682">
        <f>'2 yr monthly cash flow'!F8</f>
        <v>10</v>
      </c>
      <c r="H37" s="682">
        <f>'2 yr monthly cash flow'!G8</f>
        <v>11</v>
      </c>
      <c r="I37" s="682">
        <f>'2 yr monthly cash flow'!H8</f>
        <v>12</v>
      </c>
      <c r="J37" s="682">
        <f>'2 yr monthly cash flow'!I8</f>
        <v>1</v>
      </c>
      <c r="K37" s="682">
        <f>'2 yr monthly cash flow'!J8</f>
        <v>2</v>
      </c>
      <c r="L37" s="682">
        <f>'2 yr monthly cash flow'!K8</f>
        <v>3</v>
      </c>
      <c r="M37" s="682">
        <f>'2 yr monthly cash flow'!L8</f>
        <v>4</v>
      </c>
      <c r="N37" s="680">
        <f>'2 yr monthly cash flow'!M8</f>
        <v>5</v>
      </c>
      <c r="O37" s="681">
        <f>'2 yr monthly cash flow'!N8</f>
        <v>6</v>
      </c>
      <c r="P37" s="682">
        <f>'2 yr monthly cash flow'!O8</f>
        <v>7</v>
      </c>
      <c r="Q37" s="682">
        <f>'2 yr monthly cash flow'!P8</f>
        <v>8</v>
      </c>
      <c r="R37" s="682">
        <f>'2 yr monthly cash flow'!Q8</f>
        <v>9</v>
      </c>
      <c r="S37" s="682">
        <f>'2 yr monthly cash flow'!R8</f>
        <v>10</v>
      </c>
      <c r="T37" s="682">
        <f>'2 yr monthly cash flow'!S8</f>
        <v>11</v>
      </c>
      <c r="U37" s="682">
        <f>'2 yr monthly cash flow'!T8</f>
        <v>12</v>
      </c>
      <c r="V37" s="682">
        <f>'2 yr monthly cash flow'!U8</f>
        <v>1</v>
      </c>
      <c r="W37" s="682">
        <f>'2 yr monthly cash flow'!V8</f>
        <v>2</v>
      </c>
      <c r="X37" s="682">
        <f>'2 yr monthly cash flow'!W8</f>
        <v>3</v>
      </c>
      <c r="Y37" s="682">
        <f>'2 yr monthly cash flow'!X8</f>
        <v>4</v>
      </c>
      <c r="Z37" s="679">
        <f>'2 yr monthly cash flow'!Y8</f>
        <v>5</v>
      </c>
    </row>
    <row r="38" spans="1:26" ht="12" customHeight="1">
      <c r="A38" s="126" t="s">
        <v>794</v>
      </c>
      <c r="B38" s="693"/>
      <c r="C38" s="638"/>
      <c r="D38" s="639"/>
      <c r="E38" s="639"/>
      <c r="F38" s="639"/>
      <c r="G38" s="639"/>
      <c r="H38" s="639"/>
      <c r="I38" s="639"/>
      <c r="J38" s="639"/>
      <c r="K38" s="639"/>
      <c r="L38" s="639"/>
      <c r="M38" s="639"/>
      <c r="N38" s="640"/>
      <c r="O38" s="638"/>
      <c r="P38" s="639"/>
      <c r="Q38" s="639"/>
      <c r="R38" s="639"/>
      <c r="S38" s="639"/>
      <c r="T38" s="639"/>
      <c r="U38" s="639"/>
      <c r="V38" s="639"/>
      <c r="W38" s="639"/>
      <c r="X38" s="639"/>
      <c r="Y38" s="639"/>
      <c r="Z38" s="639"/>
    </row>
    <row r="39" spans="1:26" ht="12" customHeight="1">
      <c r="A39" s="126" t="s">
        <v>795</v>
      </c>
      <c r="B39" s="693"/>
      <c r="C39" s="638"/>
      <c r="D39" s="639"/>
      <c r="E39" s="639"/>
      <c r="F39" s="639"/>
      <c r="G39" s="639"/>
      <c r="H39" s="639"/>
      <c r="I39" s="639"/>
      <c r="J39" s="639"/>
      <c r="K39" s="639"/>
      <c r="L39" s="639"/>
      <c r="M39" s="639"/>
      <c r="N39" s="640"/>
      <c r="O39" s="638"/>
      <c r="P39" s="639"/>
      <c r="Q39" s="639"/>
      <c r="R39" s="639"/>
      <c r="S39" s="639"/>
      <c r="T39" s="639"/>
      <c r="U39" s="639"/>
      <c r="V39" s="639"/>
      <c r="W39" s="639"/>
      <c r="X39" s="639"/>
      <c r="Y39" s="639"/>
      <c r="Z39" s="639"/>
    </row>
    <row r="40" spans="1:26" ht="12" customHeight="1">
      <c r="A40" s="126" t="s">
        <v>708</v>
      </c>
      <c r="B40" s="693"/>
      <c r="C40" s="638"/>
      <c r="D40" s="639"/>
      <c r="E40" s="639"/>
      <c r="F40" s="639"/>
      <c r="G40" s="639"/>
      <c r="H40" s="639"/>
      <c r="I40" s="639"/>
      <c r="J40" s="639"/>
      <c r="K40" s="639"/>
      <c r="L40" s="639"/>
      <c r="M40" s="639"/>
      <c r="N40" s="640"/>
      <c r="O40" s="638"/>
      <c r="P40" s="639"/>
      <c r="Q40" s="639"/>
      <c r="R40" s="639"/>
      <c r="S40" s="639"/>
      <c r="T40" s="639"/>
      <c r="U40" s="639"/>
      <c r="V40" s="639"/>
      <c r="W40" s="639"/>
      <c r="X40" s="639"/>
      <c r="Y40" s="639"/>
      <c r="Z40" s="639"/>
    </row>
    <row r="41" spans="1:26" ht="12" customHeight="1">
      <c r="A41" s="48" t="s">
        <v>796</v>
      </c>
      <c r="B41" s="694"/>
      <c r="C41" s="695">
        <f t="shared" ref="C41:Z41" si="30">SUM(C38:C40)</f>
        <v>0</v>
      </c>
      <c r="D41" s="696">
        <f t="shared" si="30"/>
        <v>0</v>
      </c>
      <c r="E41" s="696">
        <f t="shared" si="30"/>
        <v>0</v>
      </c>
      <c r="F41" s="696">
        <f t="shared" si="30"/>
        <v>0</v>
      </c>
      <c r="G41" s="696">
        <f t="shared" si="30"/>
        <v>0</v>
      </c>
      <c r="H41" s="696">
        <f t="shared" si="30"/>
        <v>0</v>
      </c>
      <c r="I41" s="696">
        <f t="shared" si="30"/>
        <v>0</v>
      </c>
      <c r="J41" s="696">
        <f t="shared" si="30"/>
        <v>0</v>
      </c>
      <c r="K41" s="696">
        <f t="shared" si="30"/>
        <v>0</v>
      </c>
      <c r="L41" s="696">
        <f t="shared" si="30"/>
        <v>0</v>
      </c>
      <c r="M41" s="696">
        <f t="shared" si="30"/>
        <v>0</v>
      </c>
      <c r="N41" s="697">
        <f t="shared" si="30"/>
        <v>0</v>
      </c>
      <c r="O41" s="695">
        <f t="shared" si="30"/>
        <v>0</v>
      </c>
      <c r="P41" s="696">
        <f t="shared" si="30"/>
        <v>0</v>
      </c>
      <c r="Q41" s="696">
        <f t="shared" si="30"/>
        <v>0</v>
      </c>
      <c r="R41" s="696">
        <f t="shared" si="30"/>
        <v>0</v>
      </c>
      <c r="S41" s="696">
        <f t="shared" si="30"/>
        <v>0</v>
      </c>
      <c r="T41" s="696">
        <f t="shared" si="30"/>
        <v>0</v>
      </c>
      <c r="U41" s="696">
        <f t="shared" si="30"/>
        <v>0</v>
      </c>
      <c r="V41" s="696">
        <f t="shared" si="30"/>
        <v>0</v>
      </c>
      <c r="W41" s="696">
        <f t="shared" si="30"/>
        <v>0</v>
      </c>
      <c r="X41" s="696">
        <f t="shared" si="30"/>
        <v>0</v>
      </c>
      <c r="Y41" s="696">
        <f t="shared" si="30"/>
        <v>0</v>
      </c>
      <c r="Z41" s="698">
        <f t="shared" si="30"/>
        <v>0</v>
      </c>
    </row>
    <row r="42" spans="1:26" ht="12" customHeight="1">
      <c r="A42" s="6"/>
      <c r="B42" s="423"/>
      <c r="C42" s="423"/>
      <c r="D42" s="423"/>
      <c r="E42" s="423"/>
      <c r="F42" s="423"/>
      <c r="G42" s="423"/>
      <c r="H42" s="423"/>
      <c r="I42" s="423"/>
      <c r="J42" s="423"/>
      <c r="K42" s="423"/>
      <c r="L42" s="423"/>
      <c r="M42" s="423"/>
      <c r="N42" s="423"/>
      <c r="O42" s="423"/>
      <c r="P42" s="423"/>
      <c r="Q42" s="423"/>
      <c r="R42" s="423"/>
      <c r="S42" s="423"/>
      <c r="T42" s="423"/>
      <c r="U42" s="423"/>
      <c r="V42" s="423"/>
      <c r="W42" s="423"/>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5/rxaAav6KoEVa2Ou1CFDp9gLGVHyW2oc2INzpWhCtnjlF51XZmIOEEFoWeAqhTEtJDFsjdDoAeIHiv704XF/g==" saltValue="HcdlT2etvFiNCEl+r48xHQ==" spinCount="100000" sheet="1" objects="1" scenarios="1"/>
  <mergeCells count="4">
    <mergeCell ref="H4:N9"/>
    <mergeCell ref="F16:H16"/>
    <mergeCell ref="P16:Q16"/>
    <mergeCell ref="R16:S16"/>
  </mergeCells>
  <pageMargins left="0.75" right="0.75" top="1" bottom="1" header="0" footer="0"/>
  <pageSetup scale="56"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D1000"/>
  <sheetViews>
    <sheetView showGridLines="0" workbookViewId="0"/>
  </sheetViews>
  <sheetFormatPr defaultColWidth="14.44140625" defaultRowHeight="15" customHeight="1"/>
  <cols>
    <col min="1" max="1" width="35.5546875" customWidth="1"/>
    <col min="2" max="2" width="8.6640625" customWidth="1"/>
    <col min="3" max="3" width="10.33203125" customWidth="1"/>
    <col min="4" max="4" width="10.44140625" customWidth="1"/>
    <col min="5" max="7" width="12.6640625" customWidth="1"/>
    <col min="8" max="8" width="14.5546875" customWidth="1"/>
    <col min="9" max="9" width="12.6640625" customWidth="1"/>
    <col min="10" max="12" width="10.44140625" customWidth="1"/>
    <col min="13" max="13" width="10.109375" customWidth="1"/>
    <col min="14" max="14" width="10.44140625" customWidth="1"/>
    <col min="15" max="15" width="11.33203125" customWidth="1"/>
    <col min="16" max="19" width="10.44140625" customWidth="1"/>
    <col min="20" max="20" width="10.109375" customWidth="1"/>
    <col min="21" max="26" width="10.33203125" customWidth="1"/>
    <col min="27" max="30" width="8.6640625" customWidth="1"/>
  </cols>
  <sheetData>
    <row r="1" spans="1:26" ht="12" customHeight="1">
      <c r="A1" s="1"/>
      <c r="B1" s="74"/>
      <c r="C1" s="1"/>
      <c r="D1" s="1"/>
      <c r="E1" s="1"/>
      <c r="F1" s="1"/>
      <c r="G1" s="1"/>
      <c r="H1" s="1"/>
      <c r="I1" s="1"/>
      <c r="J1" s="1"/>
      <c r="K1" s="1"/>
      <c r="L1" s="1"/>
      <c r="M1" s="1"/>
      <c r="N1" s="1"/>
      <c r="O1" s="1"/>
      <c r="P1" s="1"/>
      <c r="Q1" s="1"/>
      <c r="R1" s="1"/>
      <c r="S1" s="1"/>
      <c r="T1" s="1"/>
      <c r="U1" s="1"/>
      <c r="V1" s="1"/>
      <c r="W1" s="1"/>
      <c r="X1" s="1"/>
      <c r="Y1" s="1"/>
      <c r="Z1" s="1"/>
    </row>
    <row r="2" spans="1:26" ht="17.399999999999999">
      <c r="A2" s="540" t="s">
        <v>797</v>
      </c>
      <c r="B2" s="74"/>
      <c r="C2" s="1"/>
      <c r="D2" s="1"/>
      <c r="E2" s="1"/>
      <c r="F2" s="1"/>
      <c r="G2" s="1"/>
      <c r="H2" s="1"/>
      <c r="I2" s="1"/>
      <c r="J2" s="1"/>
      <c r="K2" s="1"/>
      <c r="L2" s="1"/>
      <c r="M2" s="1"/>
      <c r="N2" s="1"/>
      <c r="O2" s="1"/>
      <c r="P2" s="1"/>
      <c r="Q2" s="1"/>
      <c r="R2" s="1"/>
      <c r="S2" s="1"/>
      <c r="T2" s="1"/>
      <c r="U2" s="1"/>
      <c r="V2" s="1"/>
      <c r="W2" s="1"/>
      <c r="X2" s="1"/>
      <c r="Y2" s="1"/>
      <c r="Z2" s="1"/>
    </row>
    <row r="3" spans="1:26" ht="12" customHeight="1">
      <c r="A3" s="1"/>
      <c r="B3" s="74"/>
      <c r="C3" s="1"/>
      <c r="D3" s="1"/>
      <c r="E3" s="1"/>
      <c r="F3" s="1"/>
      <c r="G3" s="28"/>
      <c r="H3" s="1"/>
      <c r="I3" s="1"/>
      <c r="J3" s="1"/>
      <c r="K3" s="1"/>
      <c r="L3" s="1"/>
      <c r="M3" s="1"/>
      <c r="N3" s="1"/>
      <c r="O3" s="1"/>
      <c r="P3" s="1"/>
      <c r="Q3" s="1"/>
      <c r="R3" s="1"/>
      <c r="S3" s="1"/>
      <c r="T3" s="1"/>
      <c r="U3" s="1"/>
      <c r="V3" s="1"/>
      <c r="W3" s="1"/>
      <c r="X3" s="1"/>
      <c r="Y3" s="1"/>
      <c r="Z3" s="1"/>
    </row>
    <row r="4" spans="1:26" ht="12" customHeight="1">
      <c r="A4" s="571" t="s">
        <v>699</v>
      </c>
      <c r="B4" s="572" t="s">
        <v>559</v>
      </c>
      <c r="C4" s="572" t="s">
        <v>76</v>
      </c>
      <c r="D4" s="572" t="s">
        <v>77</v>
      </c>
      <c r="E4" s="572" t="s">
        <v>78</v>
      </c>
      <c r="F4" s="573" t="s">
        <v>79</v>
      </c>
      <c r="G4" s="574"/>
      <c r="H4" s="14" t="s">
        <v>700</v>
      </c>
      <c r="I4" s="1"/>
      <c r="J4" s="1"/>
      <c r="K4" s="1"/>
      <c r="L4" s="1"/>
      <c r="M4" s="1"/>
      <c r="N4" s="1"/>
      <c r="O4" s="1"/>
      <c r="P4" s="1"/>
      <c r="Q4" s="1"/>
      <c r="R4" s="1"/>
      <c r="S4" s="1"/>
      <c r="T4" s="1"/>
      <c r="U4" s="1"/>
      <c r="V4" s="1"/>
      <c r="W4" s="1"/>
      <c r="X4" s="1"/>
      <c r="Y4" s="1"/>
      <c r="Z4" s="1"/>
    </row>
    <row r="5" spans="1:26" ht="12" customHeight="1">
      <c r="A5" s="2" t="str">
        <f t="shared" ref="A5:A20" si="0">IF(A25="", "", A25)</f>
        <v>Pure Ammonia</v>
      </c>
      <c r="B5" s="130"/>
      <c r="C5" s="58" t="str">
        <f t="shared" ref="C5:C20" si="1">IF(SUM(C25:N25)&gt;0, SUM(C25:N25), "")</f>
        <v/>
      </c>
      <c r="D5" s="58" t="str">
        <f t="shared" ref="D5:D20" si="2">IF(SUM(O25:Z25)&gt;0, SUM(O25:Z25), "")</f>
        <v/>
      </c>
      <c r="E5" s="58" t="str">
        <f t="shared" ref="E5:E20" si="3">IF(D5="", "", D5*(1+B5))</f>
        <v/>
      </c>
      <c r="F5" s="576" t="str">
        <f t="shared" ref="F5:F20" si="4">IF(E5="", "", E5*(1+B5))</f>
        <v/>
      </c>
      <c r="G5" s="577"/>
      <c r="H5" s="594" t="s">
        <v>733</v>
      </c>
      <c r="I5" s="1"/>
      <c r="J5" s="1"/>
      <c r="K5" s="1"/>
      <c r="L5" s="1"/>
      <c r="M5" s="1"/>
      <c r="N5" s="1"/>
      <c r="O5" s="1"/>
      <c r="P5" s="1"/>
      <c r="Q5" s="1"/>
      <c r="R5" s="1"/>
      <c r="S5" s="1"/>
      <c r="T5" s="1"/>
      <c r="U5" s="1"/>
      <c r="V5" s="1"/>
      <c r="W5" s="1"/>
      <c r="X5" s="1"/>
      <c r="Y5" s="1"/>
      <c r="Z5" s="1"/>
    </row>
    <row r="6" spans="1:26" ht="12" customHeight="1">
      <c r="A6" s="2" t="str">
        <f t="shared" si="0"/>
        <v>Nitrifying bacteria</v>
      </c>
      <c r="B6" s="130"/>
      <c r="C6" s="58" t="str">
        <f t="shared" si="1"/>
        <v/>
      </c>
      <c r="D6" s="58" t="str">
        <f t="shared" si="2"/>
        <v/>
      </c>
      <c r="E6" s="58" t="str">
        <f t="shared" si="3"/>
        <v/>
      </c>
      <c r="F6" s="576" t="str">
        <f t="shared" si="4"/>
        <v/>
      </c>
      <c r="G6" s="577"/>
      <c r="H6" s="594"/>
      <c r="I6" s="1"/>
      <c r="J6" s="1"/>
      <c r="K6" s="1"/>
      <c r="L6" s="1"/>
      <c r="M6" s="1"/>
      <c r="N6" s="1"/>
      <c r="O6" s="1"/>
      <c r="P6" s="1"/>
      <c r="Q6" s="1"/>
      <c r="R6" s="1"/>
      <c r="S6" s="1"/>
      <c r="T6" s="1"/>
      <c r="U6" s="1"/>
      <c r="V6" s="1"/>
      <c r="W6" s="1"/>
      <c r="X6" s="1"/>
      <c r="Y6" s="1"/>
      <c r="Z6" s="1"/>
    </row>
    <row r="7" spans="1:26" ht="12" customHeight="1">
      <c r="A7" s="2" t="str">
        <f t="shared" si="0"/>
        <v>Water quality test kit reagents</v>
      </c>
      <c r="B7" s="130"/>
      <c r="C7" s="58" t="str">
        <f t="shared" si="1"/>
        <v/>
      </c>
      <c r="D7" s="58" t="str">
        <f t="shared" si="2"/>
        <v/>
      </c>
      <c r="E7" s="58" t="str">
        <f t="shared" si="3"/>
        <v/>
      </c>
      <c r="F7" s="576" t="str">
        <f t="shared" si="4"/>
        <v/>
      </c>
      <c r="G7" s="577"/>
      <c r="H7" s="1"/>
      <c r="I7" s="1"/>
      <c r="J7" s="1"/>
      <c r="K7" s="1"/>
      <c r="L7" s="1"/>
      <c r="M7" s="1"/>
      <c r="N7" s="1"/>
      <c r="O7" s="1"/>
      <c r="P7" s="1"/>
      <c r="Q7" s="1"/>
      <c r="R7" s="1"/>
      <c r="S7" s="1"/>
      <c r="T7" s="1"/>
      <c r="U7" s="1"/>
      <c r="V7" s="1"/>
      <c r="W7" s="1"/>
      <c r="X7" s="1"/>
      <c r="Y7" s="1"/>
      <c r="Z7" s="1"/>
    </row>
    <row r="8" spans="1:26" ht="12" customHeight="1">
      <c r="A8" s="2" t="str">
        <f t="shared" si="0"/>
        <v>Iron test kit reagents</v>
      </c>
      <c r="B8" s="130"/>
      <c r="C8" s="58" t="str">
        <f t="shared" si="1"/>
        <v/>
      </c>
      <c r="D8" s="58" t="str">
        <f t="shared" si="2"/>
        <v/>
      </c>
      <c r="E8" s="58" t="str">
        <f t="shared" si="3"/>
        <v/>
      </c>
      <c r="F8" s="576" t="str">
        <f t="shared" si="4"/>
        <v/>
      </c>
      <c r="G8" s="577"/>
      <c r="H8" s="1"/>
      <c r="I8" s="1"/>
      <c r="J8" s="1"/>
      <c r="K8" s="1"/>
      <c r="L8" s="1"/>
      <c r="M8" s="1"/>
      <c r="N8" s="1"/>
      <c r="O8" s="1"/>
      <c r="P8" s="1"/>
      <c r="Q8" s="1"/>
      <c r="R8" s="1"/>
      <c r="S8" s="1"/>
      <c r="T8" s="1"/>
      <c r="U8" s="1"/>
      <c r="V8" s="1"/>
      <c r="W8" s="1"/>
      <c r="X8" s="1"/>
      <c r="Y8" s="1"/>
      <c r="Z8" s="1"/>
    </row>
    <row r="9" spans="1:26" ht="12" customHeight="1">
      <c r="A9" s="2" t="str">
        <f t="shared" si="0"/>
        <v>Phosphate test kit reagents</v>
      </c>
      <c r="B9" s="130"/>
      <c r="C9" s="58" t="str">
        <f t="shared" si="1"/>
        <v/>
      </c>
      <c r="D9" s="58" t="str">
        <f t="shared" si="2"/>
        <v/>
      </c>
      <c r="E9" s="58" t="str">
        <f t="shared" si="3"/>
        <v/>
      </c>
      <c r="F9" s="576" t="str">
        <f t="shared" si="4"/>
        <v/>
      </c>
      <c r="G9" s="577"/>
      <c r="H9" s="1"/>
      <c r="I9" s="1"/>
      <c r="J9" s="1"/>
      <c r="K9" s="1"/>
      <c r="L9" s="1"/>
      <c r="M9" s="1"/>
      <c r="N9" s="1"/>
      <c r="O9" s="1"/>
      <c r="P9" s="1"/>
      <c r="Q9" s="1"/>
      <c r="R9" s="1"/>
      <c r="S9" s="1"/>
      <c r="T9" s="1"/>
      <c r="U9" s="1"/>
      <c r="V9" s="1"/>
      <c r="W9" s="1"/>
      <c r="X9" s="1"/>
      <c r="Y9" s="1"/>
      <c r="Z9" s="1"/>
    </row>
    <row r="10" spans="1:26" ht="12" customHeight="1">
      <c r="A10" s="2" t="str">
        <f t="shared" si="0"/>
        <v>Microbial test kits reagents</v>
      </c>
      <c r="B10" s="130"/>
      <c r="C10" s="58" t="str">
        <f t="shared" si="1"/>
        <v/>
      </c>
      <c r="D10" s="58" t="str">
        <f t="shared" si="2"/>
        <v/>
      </c>
      <c r="E10" s="58" t="str">
        <f t="shared" si="3"/>
        <v/>
      </c>
      <c r="F10" s="576" t="str">
        <f t="shared" si="4"/>
        <v/>
      </c>
      <c r="G10" s="577"/>
      <c r="H10" s="1"/>
      <c r="I10" s="1"/>
      <c r="J10" s="1"/>
      <c r="K10" s="1"/>
      <c r="L10" s="1"/>
      <c r="M10" s="1"/>
      <c r="N10" s="1"/>
      <c r="O10" s="1"/>
      <c r="P10" s="1"/>
      <c r="Q10" s="1"/>
      <c r="R10" s="1"/>
      <c r="S10" s="1"/>
      <c r="T10" s="1"/>
      <c r="U10" s="1"/>
      <c r="V10" s="1"/>
      <c r="W10" s="1"/>
      <c r="X10" s="1"/>
      <c r="Y10" s="1"/>
      <c r="Z10" s="1"/>
    </row>
    <row r="11" spans="1:26" ht="12" customHeight="1">
      <c r="A11" s="2" t="str">
        <f t="shared" si="0"/>
        <v>pH probe calibration solution</v>
      </c>
      <c r="B11" s="130"/>
      <c r="C11" s="58" t="str">
        <f t="shared" si="1"/>
        <v/>
      </c>
      <c r="D11" s="58" t="str">
        <f t="shared" si="2"/>
        <v/>
      </c>
      <c r="E11" s="58" t="str">
        <f t="shared" si="3"/>
        <v/>
      </c>
      <c r="F11" s="576" t="str">
        <f t="shared" si="4"/>
        <v/>
      </c>
      <c r="G11" s="577"/>
      <c r="H11" s="1"/>
      <c r="I11" s="1"/>
      <c r="J11" s="1"/>
      <c r="K11" s="1"/>
      <c r="L11" s="1"/>
      <c r="M11" s="1"/>
      <c r="N11" s="1"/>
      <c r="O11" s="1"/>
      <c r="P11" s="1"/>
      <c r="Q11" s="1"/>
      <c r="R11" s="1"/>
      <c r="S11" s="1"/>
      <c r="T11" s="1"/>
      <c r="U11" s="1"/>
      <c r="V11" s="1"/>
      <c r="W11" s="1"/>
      <c r="X11" s="1"/>
      <c r="Y11" s="1"/>
      <c r="Z11" s="1"/>
    </row>
    <row r="12" spans="1:26" ht="12" customHeight="1">
      <c r="A12" s="2" t="str">
        <f t="shared" si="0"/>
        <v>Calcium Chloride</v>
      </c>
      <c r="B12" s="130"/>
      <c r="C12" s="58" t="str">
        <f t="shared" si="1"/>
        <v/>
      </c>
      <c r="D12" s="58" t="str">
        <f t="shared" si="2"/>
        <v/>
      </c>
      <c r="E12" s="58" t="str">
        <f t="shared" si="3"/>
        <v/>
      </c>
      <c r="F12" s="576" t="str">
        <f t="shared" si="4"/>
        <v/>
      </c>
      <c r="G12" s="577"/>
      <c r="H12" s="1"/>
      <c r="I12" s="1"/>
      <c r="J12" s="1"/>
      <c r="K12" s="1"/>
      <c r="L12" s="1"/>
      <c r="M12" s="1"/>
      <c r="N12" s="1"/>
      <c r="O12" s="1"/>
      <c r="P12" s="1"/>
      <c r="Q12" s="1"/>
      <c r="R12" s="1"/>
      <c r="S12" s="1"/>
      <c r="T12" s="1"/>
      <c r="U12" s="1"/>
      <c r="V12" s="1"/>
      <c r="W12" s="1"/>
      <c r="X12" s="1"/>
      <c r="Y12" s="1"/>
      <c r="Z12" s="1"/>
    </row>
    <row r="13" spans="1:26" ht="12" customHeight="1">
      <c r="A13" s="2" t="str">
        <f t="shared" si="0"/>
        <v>Third Party Lab Testing</v>
      </c>
      <c r="B13" s="130"/>
      <c r="C13" s="58" t="str">
        <f t="shared" si="1"/>
        <v/>
      </c>
      <c r="D13" s="58" t="str">
        <f t="shared" si="2"/>
        <v/>
      </c>
      <c r="E13" s="58" t="str">
        <f t="shared" si="3"/>
        <v/>
      </c>
      <c r="F13" s="576" t="str">
        <f t="shared" si="4"/>
        <v/>
      </c>
      <c r="G13" s="577"/>
      <c r="H13" s="1"/>
      <c r="I13" s="1"/>
      <c r="J13" s="1"/>
      <c r="K13" s="1"/>
      <c r="L13" s="1"/>
      <c r="M13" s="1"/>
      <c r="N13" s="1"/>
      <c r="O13" s="1"/>
      <c r="P13" s="1"/>
      <c r="Q13" s="1"/>
      <c r="R13" s="1"/>
      <c r="S13" s="1"/>
      <c r="T13" s="1"/>
      <c r="U13" s="1"/>
      <c r="V13" s="1"/>
      <c r="W13" s="1"/>
      <c r="X13" s="1"/>
      <c r="Y13" s="1"/>
      <c r="Z13" s="1"/>
    </row>
    <row r="14" spans="1:26" ht="12" customHeight="1">
      <c r="A14" s="2" t="str">
        <f t="shared" si="0"/>
        <v>Chlorine and chloramine remover</v>
      </c>
      <c r="B14" s="130"/>
      <c r="C14" s="58" t="str">
        <f t="shared" si="1"/>
        <v/>
      </c>
      <c r="D14" s="58" t="str">
        <f t="shared" si="2"/>
        <v/>
      </c>
      <c r="E14" s="58" t="str">
        <f t="shared" si="3"/>
        <v/>
      </c>
      <c r="F14" s="576" t="str">
        <f t="shared" si="4"/>
        <v/>
      </c>
      <c r="G14" s="577"/>
      <c r="H14" s="1"/>
      <c r="I14" s="1"/>
      <c r="J14" s="1"/>
      <c r="K14" s="1"/>
      <c r="L14" s="1"/>
      <c r="M14" s="1"/>
      <c r="N14" s="1"/>
      <c r="O14" s="1"/>
      <c r="P14" s="1"/>
      <c r="Q14" s="1"/>
      <c r="R14" s="1"/>
      <c r="S14" s="1"/>
      <c r="T14" s="1"/>
      <c r="U14" s="1"/>
      <c r="V14" s="1"/>
      <c r="W14" s="1"/>
      <c r="X14" s="1"/>
      <c r="Y14" s="1"/>
      <c r="Z14" s="1"/>
    </row>
    <row r="15" spans="1:26" ht="12" customHeight="1">
      <c r="A15" s="2" t="str">
        <f t="shared" si="0"/>
        <v>KDF Filter Replacement</v>
      </c>
      <c r="B15" s="130"/>
      <c r="C15" s="58" t="str">
        <f t="shared" si="1"/>
        <v/>
      </c>
      <c r="D15" s="58" t="str">
        <f t="shared" si="2"/>
        <v/>
      </c>
      <c r="E15" s="58" t="str">
        <f t="shared" si="3"/>
        <v/>
      </c>
      <c r="F15" s="576" t="str">
        <f t="shared" si="4"/>
        <v/>
      </c>
      <c r="G15" s="577"/>
      <c r="H15" s="1"/>
      <c r="I15" s="1"/>
      <c r="J15" s="1"/>
      <c r="K15" s="1"/>
      <c r="L15" s="1"/>
      <c r="M15" s="1"/>
      <c r="N15" s="1"/>
      <c r="O15" s="1"/>
      <c r="P15" s="1"/>
      <c r="Q15" s="1"/>
      <c r="R15" s="1"/>
      <c r="S15" s="1"/>
      <c r="T15" s="1"/>
      <c r="U15" s="1"/>
      <c r="V15" s="1"/>
      <c r="W15" s="1"/>
      <c r="X15" s="1"/>
      <c r="Y15" s="1"/>
      <c r="Z15" s="1"/>
    </row>
    <row r="16" spans="1:26" ht="12" customHeight="1">
      <c r="A16" s="2" t="str">
        <f t="shared" si="0"/>
        <v>Sediment filter cartridge</v>
      </c>
      <c r="B16" s="130"/>
      <c r="C16" s="58" t="str">
        <f t="shared" si="1"/>
        <v/>
      </c>
      <c r="D16" s="58" t="str">
        <f t="shared" si="2"/>
        <v/>
      </c>
      <c r="E16" s="58" t="str">
        <f t="shared" si="3"/>
        <v/>
      </c>
      <c r="F16" s="576" t="str">
        <f t="shared" si="4"/>
        <v/>
      </c>
      <c r="G16" s="577"/>
      <c r="H16" s="1"/>
      <c r="I16" s="1"/>
      <c r="J16" s="1"/>
      <c r="K16" s="1"/>
      <c r="L16" s="1"/>
      <c r="M16" s="1"/>
      <c r="N16" s="1"/>
      <c r="O16" s="1"/>
      <c r="P16" s="1"/>
      <c r="Q16" s="1"/>
      <c r="R16" s="1"/>
      <c r="S16" s="1"/>
      <c r="T16" s="1"/>
      <c r="U16" s="1"/>
      <c r="V16" s="1"/>
      <c r="W16" s="1"/>
      <c r="X16" s="1"/>
      <c r="Y16" s="1"/>
      <c r="Z16" s="1"/>
    </row>
    <row r="17" spans="1:30" ht="12" customHeight="1">
      <c r="A17" s="2" t="str">
        <f t="shared" si="0"/>
        <v/>
      </c>
      <c r="B17" s="130"/>
      <c r="C17" s="58" t="str">
        <f t="shared" si="1"/>
        <v/>
      </c>
      <c r="D17" s="58" t="str">
        <f t="shared" si="2"/>
        <v/>
      </c>
      <c r="E17" s="58" t="str">
        <f t="shared" si="3"/>
        <v/>
      </c>
      <c r="F17" s="576" t="str">
        <f t="shared" si="4"/>
        <v/>
      </c>
      <c r="G17" s="577"/>
      <c r="H17" s="1"/>
      <c r="I17" s="1"/>
      <c r="J17" s="1"/>
      <c r="K17" s="1"/>
      <c r="L17" s="1"/>
      <c r="M17" s="1"/>
      <c r="N17" s="1"/>
      <c r="O17" s="1"/>
      <c r="P17" s="1"/>
      <c r="Q17" s="1"/>
      <c r="R17" s="1"/>
      <c r="S17" s="1"/>
      <c r="T17" s="1"/>
      <c r="U17" s="1"/>
      <c r="V17" s="1"/>
      <c r="W17" s="1"/>
      <c r="X17" s="1"/>
      <c r="Y17" s="1"/>
      <c r="Z17" s="1"/>
      <c r="AA17" s="1"/>
      <c r="AB17" s="1"/>
      <c r="AC17" s="1"/>
      <c r="AD17" s="1"/>
    </row>
    <row r="18" spans="1:30" ht="12" customHeight="1">
      <c r="A18" s="2" t="str">
        <f t="shared" si="0"/>
        <v/>
      </c>
      <c r="B18" s="130"/>
      <c r="C18" s="58" t="str">
        <f t="shared" si="1"/>
        <v/>
      </c>
      <c r="D18" s="58" t="str">
        <f t="shared" si="2"/>
        <v/>
      </c>
      <c r="E18" s="58" t="str">
        <f t="shared" si="3"/>
        <v/>
      </c>
      <c r="F18" s="576" t="str">
        <f t="shared" si="4"/>
        <v/>
      </c>
      <c r="G18" s="577"/>
      <c r="H18" s="1"/>
      <c r="I18" s="1"/>
      <c r="J18" s="1"/>
      <c r="K18" s="1"/>
      <c r="L18" s="1"/>
      <c r="M18" s="1"/>
      <c r="N18" s="1"/>
      <c r="O18" s="1"/>
      <c r="P18" s="1"/>
      <c r="Q18" s="1"/>
      <c r="R18" s="1"/>
      <c r="S18" s="1"/>
      <c r="T18" s="1"/>
      <c r="U18" s="1"/>
      <c r="V18" s="1"/>
      <c r="W18" s="1"/>
      <c r="X18" s="1"/>
      <c r="Y18" s="1"/>
      <c r="Z18" s="1"/>
      <c r="AA18" s="1"/>
      <c r="AB18" s="1"/>
      <c r="AC18" s="1"/>
      <c r="AD18" s="1"/>
    </row>
    <row r="19" spans="1:30" ht="12" customHeight="1">
      <c r="A19" s="2" t="str">
        <f t="shared" si="0"/>
        <v/>
      </c>
      <c r="B19" s="130"/>
      <c r="C19" s="58" t="str">
        <f t="shared" si="1"/>
        <v/>
      </c>
      <c r="D19" s="58" t="str">
        <f t="shared" si="2"/>
        <v/>
      </c>
      <c r="E19" s="58" t="str">
        <f t="shared" si="3"/>
        <v/>
      </c>
      <c r="F19" s="576" t="str">
        <f t="shared" si="4"/>
        <v/>
      </c>
      <c r="G19" s="577"/>
      <c r="H19" s="1"/>
      <c r="I19" s="1"/>
      <c r="J19" s="1"/>
      <c r="K19" s="1"/>
      <c r="L19" s="1"/>
      <c r="M19" s="1"/>
      <c r="N19" s="1"/>
      <c r="O19" s="1"/>
      <c r="P19" s="1"/>
      <c r="Q19" s="1"/>
      <c r="R19" s="1"/>
      <c r="S19" s="1"/>
      <c r="T19" s="1"/>
      <c r="U19" s="1"/>
      <c r="V19" s="1"/>
      <c r="W19" s="1"/>
      <c r="X19" s="1"/>
      <c r="Y19" s="1"/>
      <c r="Z19" s="1"/>
      <c r="AA19" s="1"/>
      <c r="AB19" s="1"/>
      <c r="AC19" s="1"/>
      <c r="AD19" s="1"/>
    </row>
    <row r="20" spans="1:30" ht="12" customHeight="1">
      <c r="A20" s="2" t="str">
        <f t="shared" si="0"/>
        <v/>
      </c>
      <c r="B20" s="130"/>
      <c r="C20" s="58" t="str">
        <f t="shared" si="1"/>
        <v/>
      </c>
      <c r="D20" s="58" t="str">
        <f t="shared" si="2"/>
        <v/>
      </c>
      <c r="E20" s="58" t="str">
        <f t="shared" si="3"/>
        <v/>
      </c>
      <c r="F20" s="576" t="str">
        <f t="shared" si="4"/>
        <v/>
      </c>
      <c r="G20" s="577"/>
      <c r="H20" s="1"/>
      <c r="I20" s="1"/>
      <c r="J20" s="1"/>
      <c r="K20" s="1"/>
      <c r="L20" s="1"/>
      <c r="M20" s="1"/>
      <c r="N20" s="1"/>
      <c r="O20" s="1"/>
      <c r="P20" s="1"/>
      <c r="Q20" s="1"/>
      <c r="R20" s="1"/>
      <c r="S20" s="1"/>
      <c r="T20" s="1"/>
      <c r="U20" s="1"/>
      <c r="V20" s="1"/>
      <c r="W20" s="1"/>
      <c r="X20" s="1"/>
      <c r="Y20" s="1"/>
      <c r="Z20" s="1"/>
      <c r="AA20" s="1"/>
      <c r="AB20" s="1"/>
      <c r="AC20" s="1"/>
      <c r="AD20" s="1"/>
    </row>
    <row r="21" spans="1:30" ht="12" customHeight="1">
      <c r="A21" s="48" t="s">
        <v>703</v>
      </c>
      <c r="B21" s="394"/>
      <c r="C21" s="75">
        <f t="shared" ref="C21:F21" si="5">SUM(C5:C20)</f>
        <v>0</v>
      </c>
      <c r="D21" s="75">
        <f t="shared" si="5"/>
        <v>0</v>
      </c>
      <c r="E21" s="75">
        <f t="shared" si="5"/>
        <v>0</v>
      </c>
      <c r="F21" s="75">
        <f t="shared" si="5"/>
        <v>0</v>
      </c>
      <c r="G21" s="699"/>
      <c r="H21" s="1"/>
      <c r="I21" s="1"/>
      <c r="J21" s="1"/>
      <c r="K21" s="1"/>
      <c r="L21" s="1"/>
      <c r="M21" s="1"/>
      <c r="N21" s="1"/>
      <c r="O21" s="1"/>
      <c r="P21" s="1"/>
      <c r="Q21" s="1"/>
      <c r="R21" s="1"/>
      <c r="S21" s="1"/>
      <c r="T21" s="1"/>
      <c r="U21" s="1"/>
      <c r="V21" s="1"/>
      <c r="W21" s="1"/>
      <c r="X21" s="1"/>
      <c r="Y21" s="1"/>
      <c r="Z21" s="1"/>
    </row>
    <row r="22" spans="1:30" ht="12" customHeight="1">
      <c r="A22" s="1"/>
      <c r="B22" s="74"/>
      <c r="C22" s="1"/>
      <c r="D22" s="1"/>
      <c r="E22" s="1"/>
      <c r="F22" s="1"/>
      <c r="G22" s="1"/>
      <c r="H22" s="1"/>
      <c r="I22" s="1"/>
      <c r="J22" s="1"/>
      <c r="K22" s="1"/>
      <c r="L22" s="1"/>
      <c r="M22" s="1"/>
      <c r="N22" s="1"/>
      <c r="O22" s="1"/>
      <c r="P22" s="1"/>
      <c r="Q22" s="1"/>
      <c r="R22" s="1"/>
      <c r="S22" s="1"/>
      <c r="T22" s="1"/>
      <c r="U22" s="1"/>
      <c r="V22" s="1"/>
      <c r="W22" s="1"/>
      <c r="X22" s="1"/>
      <c r="Y22" s="1"/>
      <c r="Z22" s="1"/>
    </row>
    <row r="23" spans="1:30" ht="12" customHeight="1">
      <c r="A23" s="14" t="s">
        <v>704</v>
      </c>
      <c r="B23" s="652"/>
      <c r="C23" s="700" t="s">
        <v>76</v>
      </c>
      <c r="D23" s="14"/>
      <c r="E23" s="14"/>
      <c r="F23" s="14"/>
      <c r="G23" s="14"/>
      <c r="H23" s="14"/>
      <c r="I23" s="14"/>
      <c r="J23" s="14"/>
      <c r="K23" s="14"/>
      <c r="L23" s="14"/>
      <c r="M23" s="14"/>
      <c r="N23" s="653"/>
      <c r="O23" s="14" t="s">
        <v>77</v>
      </c>
      <c r="P23" s="14"/>
      <c r="Q23" s="14"/>
      <c r="R23" s="14"/>
      <c r="S23" s="14"/>
      <c r="T23" s="14"/>
      <c r="U23" s="14"/>
      <c r="V23" s="14"/>
      <c r="W23" s="14"/>
      <c r="X23" s="14"/>
      <c r="Y23" s="14"/>
      <c r="Z23" s="14"/>
      <c r="AA23" s="14"/>
      <c r="AB23" s="14"/>
      <c r="AC23" s="14"/>
      <c r="AD23" s="14"/>
    </row>
    <row r="24" spans="1:30" ht="12" customHeight="1">
      <c r="A24" s="83" t="s">
        <v>705</v>
      </c>
      <c r="B24" s="581" t="s">
        <v>706</v>
      </c>
      <c r="C24" s="493">
        <f>'2 yr monthly cash flow'!B8</f>
        <v>6</v>
      </c>
      <c r="D24" s="375">
        <f>'2 yr monthly cash flow'!C8</f>
        <v>7</v>
      </c>
      <c r="E24" s="375">
        <f>'2 yr monthly cash flow'!D8</f>
        <v>8</v>
      </c>
      <c r="F24" s="375">
        <f>'2 yr monthly cash flow'!E8</f>
        <v>9</v>
      </c>
      <c r="G24" s="375">
        <f>'2 yr monthly cash flow'!F8</f>
        <v>10</v>
      </c>
      <c r="H24" s="375">
        <f>'2 yr monthly cash flow'!G8</f>
        <v>11</v>
      </c>
      <c r="I24" s="375">
        <f>'2 yr monthly cash flow'!H8</f>
        <v>12</v>
      </c>
      <c r="J24" s="375">
        <f>'2 yr monthly cash flow'!I8</f>
        <v>1</v>
      </c>
      <c r="K24" s="375">
        <f>'2 yr monthly cash flow'!J8</f>
        <v>2</v>
      </c>
      <c r="L24" s="375">
        <f>'2 yr monthly cash flow'!K8</f>
        <v>3</v>
      </c>
      <c r="M24" s="375">
        <f>'2 yr monthly cash flow'!L8</f>
        <v>4</v>
      </c>
      <c r="N24" s="375">
        <f>'2 yr monthly cash flow'!M8</f>
        <v>5</v>
      </c>
      <c r="O24" s="583">
        <f>'2 yr monthly cash flow'!N8</f>
        <v>6</v>
      </c>
      <c r="P24" s="375">
        <f>'2 yr monthly cash flow'!O8</f>
        <v>7</v>
      </c>
      <c r="Q24" s="375">
        <f>'2 yr monthly cash flow'!P8</f>
        <v>8</v>
      </c>
      <c r="R24" s="375">
        <f>'2 yr monthly cash flow'!Q8</f>
        <v>9</v>
      </c>
      <c r="S24" s="375">
        <f>'2 yr monthly cash flow'!R8</f>
        <v>10</v>
      </c>
      <c r="T24" s="375">
        <f>'2 yr monthly cash flow'!S8</f>
        <v>11</v>
      </c>
      <c r="U24" s="375">
        <f>'2 yr monthly cash flow'!T8</f>
        <v>12</v>
      </c>
      <c r="V24" s="375">
        <f>'2 yr monthly cash flow'!U8</f>
        <v>1</v>
      </c>
      <c r="W24" s="375">
        <f>'2 yr monthly cash flow'!V8</f>
        <v>2</v>
      </c>
      <c r="X24" s="375">
        <f>'2 yr monthly cash flow'!W8</f>
        <v>3</v>
      </c>
      <c r="Y24" s="375">
        <f>'2 yr monthly cash flow'!X8</f>
        <v>4</v>
      </c>
      <c r="Z24" s="375">
        <f>'2 yr monthly cash flow'!Y8</f>
        <v>5</v>
      </c>
      <c r="AA24" s="584"/>
      <c r="AB24" s="584"/>
      <c r="AC24" s="101"/>
      <c r="AD24" s="101"/>
    </row>
    <row r="25" spans="1:30" ht="12" customHeight="1">
      <c r="A25" s="126" t="s">
        <v>213</v>
      </c>
      <c r="B25" s="126"/>
      <c r="C25" s="57"/>
      <c r="D25" s="57"/>
      <c r="E25" s="57"/>
      <c r="F25" s="57"/>
      <c r="G25" s="57"/>
      <c r="H25" s="57"/>
      <c r="I25" s="57"/>
      <c r="J25" s="57"/>
      <c r="K25" s="57"/>
      <c r="L25" s="57"/>
      <c r="M25" s="57"/>
      <c r="N25" s="57"/>
      <c r="O25" s="586"/>
      <c r="P25" s="57"/>
      <c r="Q25" s="57"/>
      <c r="R25" s="57"/>
      <c r="S25" s="57"/>
      <c r="T25" s="57"/>
      <c r="U25" s="57"/>
      <c r="V25" s="57"/>
      <c r="W25" s="57"/>
      <c r="X25" s="57"/>
      <c r="Y25" s="57"/>
      <c r="Z25" s="57"/>
      <c r="AA25" s="423"/>
      <c r="AB25" s="423"/>
    </row>
    <row r="26" spans="1:30" ht="12" customHeight="1">
      <c r="A26" s="126" t="s">
        <v>215</v>
      </c>
      <c r="B26" s="126"/>
      <c r="C26" s="57"/>
      <c r="D26" s="57"/>
      <c r="E26" s="57"/>
      <c r="F26" s="57"/>
      <c r="G26" s="57"/>
      <c r="H26" s="57"/>
      <c r="I26" s="57"/>
      <c r="J26" s="57"/>
      <c r="K26" s="57"/>
      <c r="L26" s="57"/>
      <c r="M26" s="57"/>
      <c r="N26" s="57"/>
      <c r="O26" s="586"/>
      <c r="P26" s="57"/>
      <c r="Q26" s="57"/>
      <c r="R26" s="57"/>
      <c r="S26" s="57"/>
      <c r="T26" s="57"/>
      <c r="U26" s="57"/>
      <c r="V26" s="57"/>
      <c r="W26" s="57"/>
      <c r="X26" s="57"/>
      <c r="Y26" s="57"/>
      <c r="Z26" s="57"/>
      <c r="AA26" s="423"/>
      <c r="AB26" s="423"/>
    </row>
    <row r="27" spans="1:30" ht="12" customHeight="1">
      <c r="A27" s="126" t="s">
        <v>798</v>
      </c>
      <c r="B27" s="126"/>
      <c r="C27" s="57"/>
      <c r="D27" s="57"/>
      <c r="E27" s="57"/>
      <c r="F27" s="57"/>
      <c r="G27" s="57"/>
      <c r="H27" s="57"/>
      <c r="I27" s="57"/>
      <c r="J27" s="57"/>
      <c r="K27" s="57"/>
      <c r="L27" s="57"/>
      <c r="M27" s="57"/>
      <c r="N27" s="57"/>
      <c r="O27" s="586"/>
      <c r="P27" s="57"/>
      <c r="Q27" s="57"/>
      <c r="R27" s="57"/>
      <c r="S27" s="57"/>
      <c r="T27" s="57"/>
      <c r="U27" s="57"/>
      <c r="V27" s="57"/>
      <c r="W27" s="57"/>
      <c r="X27" s="57"/>
      <c r="Y27" s="57"/>
      <c r="Z27" s="57"/>
      <c r="AA27" s="423"/>
      <c r="AB27" s="423"/>
    </row>
    <row r="28" spans="1:30" ht="12" customHeight="1">
      <c r="A28" s="126" t="s">
        <v>799</v>
      </c>
      <c r="B28" s="126"/>
      <c r="C28" s="57"/>
      <c r="D28" s="57"/>
      <c r="E28" s="57"/>
      <c r="F28" s="57"/>
      <c r="G28" s="57"/>
      <c r="H28" s="57"/>
      <c r="I28" s="57"/>
      <c r="J28" s="57"/>
      <c r="K28" s="57"/>
      <c r="L28" s="57"/>
      <c r="M28" s="57"/>
      <c r="N28" s="57"/>
      <c r="O28" s="586"/>
      <c r="P28" s="57"/>
      <c r="Q28" s="57"/>
      <c r="R28" s="57"/>
      <c r="S28" s="57"/>
      <c r="T28" s="57"/>
      <c r="U28" s="57"/>
      <c r="V28" s="57"/>
      <c r="W28" s="57"/>
      <c r="X28" s="57"/>
      <c r="Y28" s="57"/>
      <c r="Z28" s="57"/>
      <c r="AA28" s="423"/>
      <c r="AB28" s="423"/>
    </row>
    <row r="29" spans="1:30" ht="12" customHeight="1">
      <c r="A29" s="126" t="s">
        <v>800</v>
      </c>
      <c r="B29" s="126"/>
      <c r="C29" s="57"/>
      <c r="D29" s="57"/>
      <c r="E29" s="57"/>
      <c r="F29" s="57"/>
      <c r="G29" s="57"/>
      <c r="H29" s="57"/>
      <c r="I29" s="57"/>
      <c r="J29" s="57"/>
      <c r="K29" s="57"/>
      <c r="L29" s="57"/>
      <c r="M29" s="57"/>
      <c r="N29" s="57"/>
      <c r="O29" s="586"/>
      <c r="P29" s="57"/>
      <c r="Q29" s="57"/>
      <c r="R29" s="57"/>
      <c r="S29" s="57"/>
      <c r="T29" s="57"/>
      <c r="U29" s="57"/>
      <c r="V29" s="57"/>
      <c r="W29" s="57"/>
      <c r="X29" s="57"/>
      <c r="Y29" s="57"/>
      <c r="Z29" s="57"/>
      <c r="AA29" s="423"/>
      <c r="AB29" s="423"/>
    </row>
    <row r="30" spans="1:30" ht="12" customHeight="1">
      <c r="A30" s="126" t="s">
        <v>801</v>
      </c>
      <c r="B30" s="126"/>
      <c r="C30" s="57"/>
      <c r="D30" s="57"/>
      <c r="E30" s="57"/>
      <c r="F30" s="57"/>
      <c r="G30" s="57"/>
      <c r="H30" s="57"/>
      <c r="I30" s="57"/>
      <c r="J30" s="57"/>
      <c r="K30" s="57"/>
      <c r="L30" s="57"/>
      <c r="M30" s="57"/>
      <c r="N30" s="57"/>
      <c r="O30" s="586"/>
      <c r="P30" s="57"/>
      <c r="Q30" s="57"/>
      <c r="R30" s="57"/>
      <c r="S30" s="57"/>
      <c r="T30" s="57"/>
      <c r="U30" s="57"/>
      <c r="V30" s="57"/>
      <c r="W30" s="57"/>
      <c r="X30" s="57"/>
      <c r="Y30" s="57"/>
      <c r="Z30" s="57"/>
      <c r="AA30" s="423"/>
      <c r="AB30" s="423"/>
    </row>
    <row r="31" spans="1:30" ht="12" customHeight="1">
      <c r="A31" s="126" t="s">
        <v>227</v>
      </c>
      <c r="B31" s="126"/>
      <c r="C31" s="57"/>
      <c r="D31" s="57"/>
      <c r="E31" s="57"/>
      <c r="F31" s="57"/>
      <c r="G31" s="57"/>
      <c r="H31" s="57"/>
      <c r="I31" s="57"/>
      <c r="J31" s="57"/>
      <c r="K31" s="57"/>
      <c r="L31" s="57"/>
      <c r="M31" s="57"/>
      <c r="N31" s="57"/>
      <c r="O31" s="586"/>
      <c r="P31" s="57"/>
      <c r="Q31" s="57"/>
      <c r="R31" s="57"/>
      <c r="S31" s="57"/>
      <c r="T31" s="57"/>
      <c r="U31" s="57"/>
      <c r="V31" s="57"/>
      <c r="W31" s="57"/>
      <c r="X31" s="57"/>
      <c r="Y31" s="57"/>
      <c r="Z31" s="57"/>
      <c r="AA31" s="423"/>
      <c r="AB31" s="423"/>
    </row>
    <row r="32" spans="1:30" ht="12" customHeight="1">
      <c r="A32" s="126" t="s">
        <v>240</v>
      </c>
      <c r="B32" s="126"/>
      <c r="C32" s="57"/>
      <c r="D32" s="57"/>
      <c r="E32" s="57"/>
      <c r="F32" s="57"/>
      <c r="G32" s="57"/>
      <c r="H32" s="57"/>
      <c r="I32" s="57"/>
      <c r="J32" s="57"/>
      <c r="K32" s="57"/>
      <c r="L32" s="57"/>
      <c r="M32" s="57"/>
      <c r="N32" s="57"/>
      <c r="O32" s="586"/>
      <c r="P32" s="57"/>
      <c r="Q32" s="57"/>
      <c r="R32" s="57"/>
      <c r="S32" s="57"/>
      <c r="T32" s="57"/>
      <c r="U32" s="57"/>
      <c r="V32" s="57"/>
      <c r="W32" s="57"/>
      <c r="X32" s="57"/>
      <c r="Y32" s="57"/>
      <c r="Z32" s="57"/>
    </row>
    <row r="33" spans="1:30" ht="12" customHeight="1">
      <c r="A33" s="126" t="s">
        <v>802</v>
      </c>
      <c r="B33" s="126"/>
      <c r="C33" s="57"/>
      <c r="D33" s="57"/>
      <c r="E33" s="57"/>
      <c r="F33" s="57"/>
      <c r="G33" s="57"/>
      <c r="H33" s="57"/>
      <c r="I33" s="57"/>
      <c r="J33" s="57"/>
      <c r="K33" s="57"/>
      <c r="L33" s="57"/>
      <c r="M33" s="57"/>
      <c r="N33" s="57"/>
      <c r="O33" s="586"/>
      <c r="P33" s="57"/>
      <c r="Q33" s="57"/>
      <c r="R33" s="57"/>
      <c r="S33" s="57"/>
      <c r="T33" s="57"/>
      <c r="U33" s="57"/>
      <c r="V33" s="57"/>
      <c r="W33" s="57"/>
      <c r="X33" s="57"/>
      <c r="Y33" s="57"/>
      <c r="Z33" s="57"/>
    </row>
    <row r="34" spans="1:30" ht="12" customHeight="1">
      <c r="A34" s="126" t="s">
        <v>229</v>
      </c>
      <c r="B34" s="126"/>
      <c r="C34" s="57"/>
      <c r="D34" s="57"/>
      <c r="E34" s="57"/>
      <c r="F34" s="57"/>
      <c r="G34" s="57"/>
      <c r="H34" s="57"/>
      <c r="I34" s="57"/>
      <c r="J34" s="57"/>
      <c r="K34" s="57"/>
      <c r="L34" s="57"/>
      <c r="M34" s="57"/>
      <c r="N34" s="57"/>
      <c r="O34" s="586"/>
      <c r="P34" s="57"/>
      <c r="Q34" s="57"/>
      <c r="R34" s="57"/>
      <c r="S34" s="57"/>
      <c r="T34" s="57"/>
      <c r="U34" s="57"/>
      <c r="V34" s="57"/>
      <c r="W34" s="57"/>
      <c r="X34" s="57"/>
      <c r="Y34" s="57"/>
      <c r="Z34" s="57"/>
      <c r="AA34" s="423"/>
      <c r="AB34" s="423"/>
    </row>
    <row r="35" spans="1:30" ht="12" customHeight="1">
      <c r="A35" s="126" t="s">
        <v>803</v>
      </c>
      <c r="B35" s="126"/>
      <c r="C35" s="57"/>
      <c r="D35" s="57"/>
      <c r="E35" s="57"/>
      <c r="F35" s="57"/>
      <c r="G35" s="57"/>
      <c r="H35" s="57"/>
      <c r="I35" s="57"/>
      <c r="J35" s="57"/>
      <c r="K35" s="57"/>
      <c r="L35" s="57"/>
      <c r="M35" s="57"/>
      <c r="N35" s="57"/>
      <c r="O35" s="586"/>
      <c r="P35" s="57"/>
      <c r="Q35" s="57"/>
      <c r="R35" s="57"/>
      <c r="S35" s="57"/>
      <c r="T35" s="57"/>
      <c r="U35" s="57"/>
      <c r="V35" s="57"/>
      <c r="W35" s="57"/>
      <c r="X35" s="57"/>
      <c r="Y35" s="57"/>
      <c r="Z35" s="57"/>
      <c r="AA35" s="423"/>
      <c r="AB35" s="423"/>
    </row>
    <row r="36" spans="1:30" ht="12" customHeight="1">
      <c r="A36" s="126" t="s">
        <v>233</v>
      </c>
      <c r="B36" s="126"/>
      <c r="C36" s="57"/>
      <c r="D36" s="57"/>
      <c r="E36" s="57"/>
      <c r="F36" s="57"/>
      <c r="G36" s="57"/>
      <c r="H36" s="57"/>
      <c r="I36" s="57"/>
      <c r="J36" s="57"/>
      <c r="K36" s="57"/>
      <c r="L36" s="57"/>
      <c r="M36" s="57"/>
      <c r="N36" s="57"/>
      <c r="O36" s="586"/>
      <c r="P36" s="57"/>
      <c r="Q36" s="57"/>
      <c r="R36" s="57"/>
      <c r="S36" s="57"/>
      <c r="T36" s="57"/>
      <c r="U36" s="57"/>
      <c r="V36" s="57"/>
      <c r="W36" s="57"/>
      <c r="X36" s="57"/>
      <c r="Y36" s="57"/>
      <c r="Z36" s="57"/>
      <c r="AA36" s="423"/>
      <c r="AB36" s="423"/>
    </row>
    <row r="37" spans="1:30" ht="12" customHeight="1">
      <c r="A37" s="126"/>
      <c r="B37" s="126"/>
      <c r="C37" s="57"/>
      <c r="D37" s="57"/>
      <c r="E37" s="57"/>
      <c r="F37" s="57"/>
      <c r="G37" s="57"/>
      <c r="H37" s="57"/>
      <c r="I37" s="57"/>
      <c r="J37" s="57"/>
      <c r="K37" s="57"/>
      <c r="L37" s="57"/>
      <c r="M37" s="57"/>
      <c r="N37" s="57"/>
      <c r="O37" s="586"/>
      <c r="P37" s="57"/>
      <c r="Q37" s="57"/>
      <c r="R37" s="57"/>
      <c r="S37" s="57"/>
      <c r="T37" s="57"/>
      <c r="U37" s="57"/>
      <c r="V37" s="57"/>
      <c r="W37" s="57"/>
      <c r="X37" s="57"/>
      <c r="Y37" s="57"/>
      <c r="Z37" s="57"/>
      <c r="AA37" s="423"/>
      <c r="AB37" s="423"/>
      <c r="AC37" s="1"/>
      <c r="AD37" s="1"/>
    </row>
    <row r="38" spans="1:30" ht="12" customHeight="1">
      <c r="A38" s="126"/>
      <c r="B38" s="126"/>
      <c r="C38" s="57"/>
      <c r="D38" s="57"/>
      <c r="E38" s="57"/>
      <c r="F38" s="57"/>
      <c r="G38" s="57"/>
      <c r="H38" s="57"/>
      <c r="I38" s="57"/>
      <c r="J38" s="57"/>
      <c r="K38" s="57"/>
      <c r="L38" s="57"/>
      <c r="M38" s="57"/>
      <c r="N38" s="57"/>
      <c r="O38" s="586"/>
      <c r="P38" s="57"/>
      <c r="Q38" s="57"/>
      <c r="R38" s="57"/>
      <c r="S38" s="57"/>
      <c r="T38" s="57"/>
      <c r="U38" s="57"/>
      <c r="V38" s="57"/>
      <c r="W38" s="57"/>
      <c r="X38" s="57"/>
      <c r="Y38" s="57"/>
      <c r="Z38" s="57"/>
      <c r="AA38" s="423"/>
      <c r="AB38" s="423"/>
      <c r="AC38" s="1"/>
      <c r="AD38" s="1"/>
    </row>
    <row r="39" spans="1:30" ht="12" customHeight="1">
      <c r="A39" s="126"/>
      <c r="B39" s="126"/>
      <c r="C39" s="57"/>
      <c r="D39" s="57"/>
      <c r="E39" s="57"/>
      <c r="F39" s="57"/>
      <c r="G39" s="57"/>
      <c r="H39" s="57"/>
      <c r="I39" s="57"/>
      <c r="J39" s="57"/>
      <c r="K39" s="57"/>
      <c r="L39" s="57"/>
      <c r="M39" s="57"/>
      <c r="N39" s="57"/>
      <c r="O39" s="586"/>
      <c r="P39" s="57"/>
      <c r="Q39" s="57"/>
      <c r="R39" s="57"/>
      <c r="S39" s="57"/>
      <c r="T39" s="57"/>
      <c r="U39" s="57"/>
      <c r="V39" s="57"/>
      <c r="W39" s="57"/>
      <c r="X39" s="57"/>
      <c r="Y39" s="57"/>
      <c r="Z39" s="57"/>
      <c r="AA39" s="423"/>
      <c r="AB39" s="423"/>
      <c r="AC39" s="1"/>
      <c r="AD39" s="1"/>
    </row>
    <row r="40" spans="1:30" ht="12" customHeight="1">
      <c r="A40" s="126"/>
      <c r="B40" s="126"/>
      <c r="C40" s="57"/>
      <c r="D40" s="57"/>
      <c r="E40" s="57"/>
      <c r="F40" s="57"/>
      <c r="G40" s="57"/>
      <c r="H40" s="57"/>
      <c r="I40" s="57"/>
      <c r="J40" s="57"/>
      <c r="K40" s="57"/>
      <c r="L40" s="57"/>
      <c r="M40" s="57"/>
      <c r="N40" s="57"/>
      <c r="O40" s="586"/>
      <c r="P40" s="57"/>
      <c r="Q40" s="57"/>
      <c r="R40" s="57"/>
      <c r="S40" s="57"/>
      <c r="T40" s="57"/>
      <c r="U40" s="57"/>
      <c r="V40" s="57"/>
      <c r="W40" s="57"/>
      <c r="X40" s="57"/>
      <c r="Y40" s="57"/>
      <c r="Z40" s="57"/>
      <c r="AA40" s="423"/>
      <c r="AB40" s="423"/>
      <c r="AC40" s="1"/>
      <c r="AD40" s="1"/>
    </row>
    <row r="41" spans="1:30" ht="12" customHeight="1">
      <c r="A41" s="48" t="s">
        <v>568</v>
      </c>
      <c r="B41" s="48"/>
      <c r="C41" s="588">
        <f t="shared" ref="C41:Z41" si="6">SUM(C25:C40)</f>
        <v>0</v>
      </c>
      <c r="D41" s="588">
        <f t="shared" si="6"/>
        <v>0</v>
      </c>
      <c r="E41" s="588">
        <f t="shared" si="6"/>
        <v>0</v>
      </c>
      <c r="F41" s="588">
        <f t="shared" si="6"/>
        <v>0</v>
      </c>
      <c r="G41" s="588">
        <f t="shared" si="6"/>
        <v>0</v>
      </c>
      <c r="H41" s="588">
        <f t="shared" si="6"/>
        <v>0</v>
      </c>
      <c r="I41" s="588">
        <f t="shared" si="6"/>
        <v>0</v>
      </c>
      <c r="J41" s="588">
        <f t="shared" si="6"/>
        <v>0</v>
      </c>
      <c r="K41" s="588">
        <f t="shared" si="6"/>
        <v>0</v>
      </c>
      <c r="L41" s="588">
        <f t="shared" si="6"/>
        <v>0</v>
      </c>
      <c r="M41" s="588">
        <f t="shared" si="6"/>
        <v>0</v>
      </c>
      <c r="N41" s="588">
        <f t="shared" si="6"/>
        <v>0</v>
      </c>
      <c r="O41" s="588">
        <f t="shared" si="6"/>
        <v>0</v>
      </c>
      <c r="P41" s="588">
        <f t="shared" si="6"/>
        <v>0</v>
      </c>
      <c r="Q41" s="588">
        <f t="shared" si="6"/>
        <v>0</v>
      </c>
      <c r="R41" s="588">
        <f t="shared" si="6"/>
        <v>0</v>
      </c>
      <c r="S41" s="588">
        <f t="shared" si="6"/>
        <v>0</v>
      </c>
      <c r="T41" s="588">
        <f t="shared" si="6"/>
        <v>0</v>
      </c>
      <c r="U41" s="588">
        <f t="shared" si="6"/>
        <v>0</v>
      </c>
      <c r="V41" s="588">
        <f t="shared" si="6"/>
        <v>0</v>
      </c>
      <c r="W41" s="588">
        <f t="shared" si="6"/>
        <v>0</v>
      </c>
      <c r="X41" s="588">
        <f t="shared" si="6"/>
        <v>0</v>
      </c>
      <c r="Y41" s="588">
        <f t="shared" si="6"/>
        <v>0</v>
      </c>
      <c r="Z41" s="588">
        <f t="shared" si="6"/>
        <v>0</v>
      </c>
    </row>
    <row r="42" spans="1:30" ht="12" customHeight="1">
      <c r="A42" s="1"/>
      <c r="B42" s="74"/>
      <c r="C42" s="1"/>
      <c r="D42" s="1"/>
      <c r="E42" s="1"/>
      <c r="F42" s="1"/>
      <c r="G42" s="1"/>
      <c r="H42" s="1"/>
      <c r="I42" s="1"/>
      <c r="J42" s="1"/>
      <c r="K42" s="1"/>
      <c r="L42" s="1"/>
      <c r="M42" s="6"/>
      <c r="N42" s="1"/>
      <c r="O42" s="1"/>
      <c r="P42" s="1"/>
      <c r="Q42" s="1"/>
      <c r="R42" s="1"/>
      <c r="S42" s="1"/>
      <c r="T42" s="1"/>
      <c r="U42" s="1"/>
      <c r="V42" s="1"/>
      <c r="W42" s="1"/>
      <c r="X42" s="1"/>
      <c r="Y42" s="1"/>
      <c r="Z42" s="1"/>
    </row>
    <row r="43" spans="1:30" ht="12" customHeight="1">
      <c r="A43" s="1"/>
      <c r="B43" s="74"/>
      <c r="C43" s="1"/>
      <c r="D43" s="1"/>
      <c r="E43" s="1"/>
      <c r="F43" s="1"/>
      <c r="G43" s="1"/>
      <c r="H43" s="1"/>
      <c r="I43" s="1"/>
      <c r="J43" s="1"/>
      <c r="K43" s="1"/>
      <c r="L43" s="1"/>
      <c r="M43" s="1"/>
      <c r="N43" s="1"/>
      <c r="O43" s="1"/>
      <c r="P43" s="1"/>
      <c r="Q43" s="1"/>
      <c r="R43" s="1"/>
      <c r="S43" s="1"/>
      <c r="T43" s="1"/>
      <c r="U43" s="1"/>
      <c r="V43" s="1"/>
      <c r="W43" s="1"/>
      <c r="X43" s="1"/>
      <c r="Y43" s="1"/>
      <c r="Z43" s="1"/>
    </row>
    <row r="44" spans="1:30" ht="12" customHeight="1">
      <c r="A44" s="1"/>
      <c r="B44" s="74"/>
      <c r="C44" s="1"/>
      <c r="D44" s="1"/>
      <c r="E44" s="1"/>
      <c r="F44" s="1"/>
      <c r="G44" s="1"/>
      <c r="H44" s="1"/>
      <c r="I44" s="1"/>
      <c r="J44" s="1"/>
      <c r="K44" s="1"/>
      <c r="L44" s="1"/>
      <c r="M44" s="1"/>
      <c r="N44" s="1"/>
      <c r="O44" s="1"/>
      <c r="P44" s="1"/>
      <c r="Q44" s="1"/>
      <c r="R44" s="1"/>
      <c r="S44" s="1"/>
      <c r="T44" s="1"/>
      <c r="U44" s="1"/>
      <c r="V44" s="1"/>
      <c r="W44" s="1"/>
      <c r="X44" s="1"/>
      <c r="Y44" s="1"/>
      <c r="Z44" s="1"/>
    </row>
    <row r="45" spans="1:30" ht="12" customHeight="1">
      <c r="A45" s="1"/>
      <c r="B45" s="74"/>
      <c r="C45" s="1"/>
      <c r="D45" s="1"/>
      <c r="E45" s="1"/>
      <c r="F45" s="1"/>
      <c r="G45" s="1"/>
      <c r="H45" s="1"/>
      <c r="I45" s="1"/>
      <c r="J45" s="1"/>
      <c r="K45" s="1"/>
      <c r="L45" s="1"/>
      <c r="M45" s="1"/>
      <c r="N45" s="1"/>
      <c r="O45" s="1"/>
      <c r="P45" s="1"/>
      <c r="Q45" s="1"/>
      <c r="R45" s="1"/>
      <c r="S45" s="1"/>
      <c r="T45" s="1"/>
      <c r="U45" s="1"/>
      <c r="V45" s="1"/>
      <c r="W45" s="1"/>
      <c r="X45" s="1"/>
      <c r="Y45" s="1"/>
      <c r="Z45" s="1"/>
    </row>
    <row r="46" spans="1:30" ht="12" customHeight="1">
      <c r="A46" s="1"/>
      <c r="B46" s="74"/>
      <c r="C46" s="1"/>
      <c r="D46" s="1"/>
      <c r="E46" s="1"/>
      <c r="F46" s="1"/>
      <c r="G46" s="1"/>
      <c r="H46" s="1"/>
      <c r="I46" s="1"/>
      <c r="J46" s="1"/>
      <c r="K46" s="1"/>
      <c r="L46" s="1"/>
      <c r="M46" s="1"/>
      <c r="N46" s="1"/>
      <c r="O46" s="1"/>
      <c r="P46" s="1"/>
      <c r="Q46" s="1"/>
      <c r="R46" s="1"/>
      <c r="S46" s="1"/>
      <c r="T46" s="1"/>
      <c r="U46" s="1"/>
      <c r="V46" s="1"/>
      <c r="W46" s="1"/>
      <c r="X46" s="1"/>
      <c r="Y46" s="1"/>
      <c r="Z46" s="1"/>
    </row>
    <row r="47" spans="1:30" ht="12" customHeight="1">
      <c r="A47" s="1"/>
      <c r="B47" s="74"/>
      <c r="C47" s="1"/>
      <c r="D47" s="1"/>
      <c r="E47" s="1"/>
      <c r="F47" s="1"/>
      <c r="G47" s="1"/>
      <c r="H47" s="1"/>
      <c r="I47" s="1"/>
      <c r="J47" s="1"/>
      <c r="K47" s="1"/>
      <c r="L47" s="1"/>
      <c r="M47" s="1"/>
      <c r="N47" s="1"/>
      <c r="O47" s="1"/>
      <c r="P47" s="1"/>
      <c r="Q47" s="1"/>
      <c r="R47" s="1"/>
      <c r="S47" s="1"/>
      <c r="T47" s="1"/>
      <c r="U47" s="1"/>
      <c r="V47" s="1"/>
      <c r="W47" s="1"/>
      <c r="X47" s="1"/>
      <c r="Y47" s="1"/>
      <c r="Z47" s="1"/>
    </row>
    <row r="48" spans="1:30" ht="12" customHeight="1">
      <c r="A48" s="1"/>
      <c r="B48" s="74"/>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74"/>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74"/>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74"/>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74"/>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74"/>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74"/>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74"/>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74"/>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74"/>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74"/>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74"/>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74"/>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74"/>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74"/>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74"/>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74"/>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74"/>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74"/>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74"/>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74"/>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74"/>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74"/>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74"/>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74"/>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74"/>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74"/>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74"/>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74"/>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74"/>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74"/>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74"/>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74"/>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74"/>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74"/>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74"/>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74"/>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74"/>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74"/>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74"/>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74"/>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74"/>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74"/>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74"/>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74"/>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74"/>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74"/>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74"/>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74"/>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74"/>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74"/>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74"/>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7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7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7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7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7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7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7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7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7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7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7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7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7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7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7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7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7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7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7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7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7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7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7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7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7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7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7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7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7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7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7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7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7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7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7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7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7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7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7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7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7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7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7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7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7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7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7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7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7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7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7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7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7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7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7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7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7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7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7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7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7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7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7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7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7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7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7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7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7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7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7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7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7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7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7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7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7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7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7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7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7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7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7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7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7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7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7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7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7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7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7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7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7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7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7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7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7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7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7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7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7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7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7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7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7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7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7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7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7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7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7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7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7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7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7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7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7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7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7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7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7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7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7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7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7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7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7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7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74"/>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74"/>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74"/>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74"/>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74"/>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74"/>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74"/>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74"/>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74"/>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74"/>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74"/>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74"/>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74"/>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74"/>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XuU4sv4/46q7aFM8IfYBd3klWiPTfebPvHpZyC5+XMTw9ER0JYftV5V5h0vk1MYXev3j2MR5mo1OuPgypxLw==" saltValue="exoeo4lMMABowA/YpVuZHA==" spinCount="100000" sheet="1" objects="1" scenarios="1"/>
  <pageMargins left="0.75" right="0.75" top="1" bottom="1" header="0" footer="0"/>
  <pageSetup scale="74"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D1000"/>
  <sheetViews>
    <sheetView showGridLines="0" workbookViewId="0">
      <selection activeCell="G9" sqref="G9"/>
    </sheetView>
  </sheetViews>
  <sheetFormatPr defaultColWidth="14.44140625" defaultRowHeight="15" customHeight="1"/>
  <cols>
    <col min="1" max="1" width="43.44140625" customWidth="1"/>
    <col min="2" max="2" width="7.88671875" customWidth="1"/>
    <col min="3" max="3" width="10.33203125" customWidth="1"/>
    <col min="4" max="4" width="10.44140625" customWidth="1"/>
    <col min="5" max="7" width="12.6640625" customWidth="1"/>
    <col min="8" max="8" width="14.5546875" customWidth="1"/>
    <col min="9" max="9" width="12.6640625" customWidth="1"/>
    <col min="10" max="12" width="10.44140625" customWidth="1"/>
    <col min="13" max="13" width="10.109375" customWidth="1"/>
    <col min="14" max="14" width="10.44140625" customWidth="1"/>
    <col min="15" max="15" width="11.33203125" customWidth="1"/>
    <col min="16" max="19" width="10.44140625" customWidth="1"/>
    <col min="20" max="20" width="10.109375" customWidth="1"/>
    <col min="21" max="26" width="10.33203125" customWidth="1"/>
    <col min="27" max="30" width="8.6640625" customWidth="1"/>
  </cols>
  <sheetData>
    <row r="1" spans="1:30" ht="12" customHeight="1">
      <c r="A1" s="1"/>
      <c r="B1" s="74"/>
      <c r="C1" s="1"/>
      <c r="D1" s="1"/>
      <c r="E1" s="1"/>
      <c r="F1" s="1"/>
      <c r="G1" s="1"/>
      <c r="H1" s="1"/>
      <c r="I1" s="1"/>
      <c r="J1" s="1"/>
      <c r="K1" s="1"/>
      <c r="L1" s="1"/>
      <c r="M1" s="1"/>
      <c r="N1" s="1"/>
      <c r="O1" s="1"/>
      <c r="P1" s="1"/>
      <c r="Q1" s="1"/>
      <c r="R1" s="1"/>
      <c r="S1" s="1"/>
      <c r="T1" s="1"/>
      <c r="U1" s="1"/>
      <c r="V1" s="1"/>
      <c r="W1" s="1"/>
      <c r="X1" s="1"/>
      <c r="Y1" s="1"/>
      <c r="Z1" s="1"/>
    </row>
    <row r="2" spans="1:30" ht="17.399999999999999">
      <c r="A2" s="540" t="s">
        <v>197</v>
      </c>
      <c r="B2" s="74"/>
      <c r="C2" s="1"/>
      <c r="D2" s="1"/>
      <c r="E2" s="1"/>
      <c r="F2" s="1"/>
      <c r="G2" s="1"/>
      <c r="H2" s="1"/>
      <c r="I2" s="1"/>
      <c r="J2" s="1"/>
      <c r="K2" s="1"/>
      <c r="L2" s="1"/>
      <c r="M2" s="1"/>
      <c r="N2" s="1"/>
      <c r="O2" s="1"/>
      <c r="P2" s="1"/>
      <c r="Q2" s="1"/>
      <c r="R2" s="1"/>
      <c r="S2" s="1"/>
      <c r="T2" s="1"/>
      <c r="U2" s="1"/>
      <c r="V2" s="1"/>
      <c r="W2" s="1"/>
      <c r="X2" s="1"/>
      <c r="Y2" s="1"/>
      <c r="Z2" s="1"/>
    </row>
    <row r="3" spans="1:30" ht="12" customHeight="1">
      <c r="A3" s="1"/>
      <c r="B3" s="74"/>
      <c r="C3" s="1"/>
      <c r="D3" s="1"/>
      <c r="E3" s="1"/>
      <c r="F3" s="1"/>
      <c r="G3" s="28"/>
      <c r="H3" s="1"/>
      <c r="I3" s="1"/>
      <c r="J3" s="1"/>
      <c r="K3" s="1"/>
      <c r="L3" s="1"/>
      <c r="M3" s="1"/>
      <c r="N3" s="1"/>
      <c r="O3" s="1"/>
      <c r="P3" s="1"/>
      <c r="Q3" s="1"/>
      <c r="R3" s="1"/>
      <c r="S3" s="1"/>
      <c r="T3" s="1"/>
      <c r="U3" s="1"/>
      <c r="V3" s="1"/>
      <c r="W3" s="1"/>
      <c r="X3" s="1"/>
      <c r="Y3" s="1"/>
      <c r="Z3" s="1"/>
    </row>
    <row r="4" spans="1:30" ht="12" customHeight="1">
      <c r="A4" s="571" t="s">
        <v>699</v>
      </c>
      <c r="B4" s="572" t="s">
        <v>559</v>
      </c>
      <c r="C4" s="572" t="s">
        <v>76</v>
      </c>
      <c r="D4" s="572" t="s">
        <v>77</v>
      </c>
      <c r="E4" s="572" t="s">
        <v>78</v>
      </c>
      <c r="F4" s="572" t="s">
        <v>79</v>
      </c>
      <c r="G4" s="27"/>
      <c r="H4" s="14" t="s">
        <v>700</v>
      </c>
      <c r="I4" s="1"/>
      <c r="J4" s="1"/>
      <c r="K4" s="1"/>
      <c r="L4" s="1"/>
      <c r="M4" s="1"/>
      <c r="N4" s="1"/>
      <c r="O4" s="1"/>
      <c r="P4" s="1"/>
      <c r="Q4" s="1"/>
      <c r="R4" s="1"/>
      <c r="S4" s="1"/>
      <c r="T4" s="1"/>
      <c r="U4" s="1"/>
      <c r="V4" s="1"/>
      <c r="W4" s="1"/>
      <c r="X4" s="1"/>
      <c r="Y4" s="1"/>
      <c r="Z4" s="1"/>
    </row>
    <row r="5" spans="1:30" ht="12" customHeight="1">
      <c r="A5" s="2" t="str">
        <f t="shared" ref="A5:A15" si="0">IF(A20="", "", A20)</f>
        <v>Calcium Carbonate or Calcium Hydroxide</v>
      </c>
      <c r="B5" s="130"/>
      <c r="C5" s="58" t="str">
        <f t="shared" ref="C5:C15" si="1">IF(SUM(C20:N20)&gt;0, SUM(C20:N20), "")</f>
        <v/>
      </c>
      <c r="D5" s="58" t="str">
        <f t="shared" ref="D5:D15" si="2">IF(SUM(O20:Y20)&gt;0, SUM(O20:Y20), "")</f>
        <v/>
      </c>
      <c r="E5" s="58" t="str">
        <f t="shared" ref="E5:E15" si="3">IF(D5="", "", D5*(1+B5))</f>
        <v/>
      </c>
      <c r="F5" s="58" t="str">
        <f t="shared" ref="F5:F15" si="4">IF(E5="", "", E5*(1+B5))</f>
        <v/>
      </c>
      <c r="G5" s="660"/>
      <c r="H5" s="594" t="s">
        <v>733</v>
      </c>
      <c r="I5" s="1"/>
      <c r="J5" s="1"/>
      <c r="K5" s="1"/>
      <c r="L5" s="1"/>
      <c r="M5" s="1"/>
      <c r="N5" s="1"/>
      <c r="O5" s="1"/>
      <c r="P5" s="1"/>
      <c r="Q5" s="1"/>
      <c r="R5" s="1"/>
      <c r="S5" s="1"/>
      <c r="T5" s="1"/>
      <c r="U5" s="1"/>
      <c r="V5" s="1"/>
      <c r="W5" s="1"/>
      <c r="X5" s="1"/>
      <c r="Y5" s="1"/>
      <c r="Z5" s="1"/>
    </row>
    <row r="6" spans="1:30" ht="12" customHeight="1">
      <c r="A6" s="2" t="str">
        <f t="shared" si="0"/>
        <v>Chelated Iron DTPA 10-11%</v>
      </c>
      <c r="B6" s="130"/>
      <c r="C6" s="58" t="str">
        <f t="shared" si="1"/>
        <v/>
      </c>
      <c r="D6" s="58" t="str">
        <f t="shared" si="2"/>
        <v/>
      </c>
      <c r="E6" s="58" t="str">
        <f t="shared" si="3"/>
        <v/>
      </c>
      <c r="F6" s="58" t="str">
        <f t="shared" si="4"/>
        <v/>
      </c>
      <c r="G6" s="660"/>
      <c r="H6" s="1"/>
      <c r="I6" s="1"/>
      <c r="J6" s="1"/>
      <c r="K6" s="1"/>
      <c r="L6" s="1"/>
      <c r="M6" s="1"/>
      <c r="N6" s="1"/>
      <c r="O6" s="1"/>
      <c r="P6" s="1"/>
      <c r="Q6" s="1"/>
      <c r="R6" s="1"/>
      <c r="S6" s="1"/>
      <c r="T6" s="1"/>
      <c r="U6" s="1"/>
      <c r="V6" s="1"/>
      <c r="W6" s="1"/>
      <c r="X6" s="1"/>
      <c r="Y6" s="1"/>
      <c r="Z6" s="1"/>
    </row>
    <row r="7" spans="1:30" ht="12" customHeight="1">
      <c r="A7" s="2" t="str">
        <f t="shared" si="0"/>
        <v>Potassium Hydroxide or Potassium bicarbonate</v>
      </c>
      <c r="B7" s="130"/>
      <c r="C7" s="58" t="str">
        <f t="shared" si="1"/>
        <v/>
      </c>
      <c r="D7" s="58" t="str">
        <f t="shared" si="2"/>
        <v/>
      </c>
      <c r="E7" s="58" t="str">
        <f t="shared" si="3"/>
        <v/>
      </c>
      <c r="F7" s="58" t="str">
        <f t="shared" si="4"/>
        <v/>
      </c>
      <c r="G7" s="660"/>
      <c r="H7" s="1"/>
      <c r="I7" s="1"/>
      <c r="J7" s="1"/>
      <c r="K7" s="1"/>
      <c r="L7" s="1"/>
      <c r="M7" s="1"/>
      <c r="N7" s="1"/>
      <c r="O7" s="1"/>
      <c r="P7" s="1"/>
      <c r="Q7" s="1"/>
      <c r="R7" s="1"/>
      <c r="S7" s="1"/>
      <c r="T7" s="1"/>
      <c r="U7" s="1"/>
      <c r="V7" s="1"/>
      <c r="W7" s="1"/>
      <c r="X7" s="1"/>
      <c r="Y7" s="1"/>
      <c r="Z7" s="1"/>
    </row>
    <row r="8" spans="1:30" ht="12" customHeight="1">
      <c r="A8" s="2" t="str">
        <f t="shared" si="0"/>
        <v>Phosphoric Acid</v>
      </c>
      <c r="B8" s="130"/>
      <c r="C8" s="58" t="str">
        <f t="shared" si="1"/>
        <v/>
      </c>
      <c r="D8" s="58" t="str">
        <f t="shared" si="2"/>
        <v/>
      </c>
      <c r="E8" s="58" t="str">
        <f t="shared" si="3"/>
        <v/>
      </c>
      <c r="F8" s="58" t="str">
        <f t="shared" si="4"/>
        <v/>
      </c>
      <c r="G8" s="660"/>
      <c r="H8" s="1"/>
      <c r="I8" s="1"/>
      <c r="J8" s="1"/>
      <c r="K8" s="1"/>
      <c r="L8" s="1"/>
      <c r="M8" s="1"/>
      <c r="N8" s="1"/>
      <c r="O8" s="1"/>
      <c r="P8" s="1"/>
      <c r="Q8" s="1"/>
      <c r="R8" s="1"/>
      <c r="S8" s="1"/>
      <c r="T8" s="1"/>
      <c r="U8" s="1"/>
      <c r="V8" s="1"/>
      <c r="W8" s="1"/>
      <c r="X8" s="1"/>
      <c r="Y8" s="1"/>
      <c r="Z8" s="1"/>
    </row>
    <row r="9" spans="1:30" ht="12" customHeight="1">
      <c r="A9" s="2" t="str">
        <f t="shared" si="0"/>
        <v>Magnesium Sulfate</v>
      </c>
      <c r="B9" s="130"/>
      <c r="C9" s="58" t="str">
        <f t="shared" si="1"/>
        <v/>
      </c>
      <c r="D9" s="58" t="str">
        <f t="shared" si="2"/>
        <v/>
      </c>
      <c r="E9" s="58" t="str">
        <f t="shared" si="3"/>
        <v/>
      </c>
      <c r="F9" s="58" t="str">
        <f t="shared" si="4"/>
        <v/>
      </c>
      <c r="G9" s="660"/>
      <c r="H9" s="1"/>
      <c r="I9" s="1"/>
      <c r="J9" s="1"/>
      <c r="K9" s="1"/>
      <c r="L9" s="1"/>
      <c r="M9" s="1"/>
      <c r="N9" s="1"/>
      <c r="O9" s="1"/>
      <c r="P9" s="1"/>
      <c r="Q9" s="1"/>
      <c r="R9" s="1"/>
      <c r="S9" s="1"/>
      <c r="T9" s="1"/>
      <c r="U9" s="1"/>
      <c r="V9" s="1"/>
      <c r="W9" s="1"/>
      <c r="X9" s="1"/>
      <c r="Y9" s="1"/>
      <c r="Z9" s="1"/>
    </row>
    <row r="10" spans="1:30" ht="12" customHeight="1">
      <c r="A10" s="2" t="str">
        <f t="shared" si="0"/>
        <v>Shell Grit</v>
      </c>
      <c r="B10" s="130"/>
      <c r="C10" s="58" t="str">
        <f t="shared" si="1"/>
        <v/>
      </c>
      <c r="D10" s="58" t="str">
        <f t="shared" si="2"/>
        <v/>
      </c>
      <c r="E10" s="58" t="str">
        <f t="shared" si="3"/>
        <v/>
      </c>
      <c r="F10" s="58" t="str">
        <f t="shared" si="4"/>
        <v/>
      </c>
      <c r="G10" s="660"/>
      <c r="H10" s="1"/>
      <c r="I10" s="1"/>
      <c r="J10" s="1"/>
      <c r="K10" s="1"/>
      <c r="L10" s="1"/>
      <c r="M10" s="1"/>
      <c r="N10" s="1"/>
      <c r="O10" s="1"/>
      <c r="P10" s="1"/>
      <c r="Q10" s="1"/>
      <c r="R10" s="1"/>
      <c r="S10" s="1"/>
      <c r="T10" s="1"/>
      <c r="U10" s="1"/>
      <c r="V10" s="1"/>
      <c r="W10" s="1"/>
      <c r="X10" s="1"/>
      <c r="Y10" s="1"/>
      <c r="Z10" s="1"/>
    </row>
    <row r="11" spans="1:30" ht="12" customHeight="1">
      <c r="A11" s="2" t="str">
        <f t="shared" si="0"/>
        <v xml:space="preserve">Espertan Organic Full spectrum Nutrient Formula </v>
      </c>
      <c r="B11" s="130"/>
      <c r="C11" s="58" t="str">
        <f t="shared" si="1"/>
        <v/>
      </c>
      <c r="D11" s="58" t="str">
        <f t="shared" si="2"/>
        <v/>
      </c>
      <c r="E11" s="58" t="str">
        <f t="shared" si="3"/>
        <v/>
      </c>
      <c r="F11" s="58" t="str">
        <f t="shared" si="4"/>
        <v/>
      </c>
      <c r="G11" s="660"/>
      <c r="H11" s="1"/>
      <c r="I11" s="1"/>
      <c r="J11" s="1"/>
      <c r="K11" s="1"/>
      <c r="L11" s="1"/>
      <c r="M11" s="1"/>
      <c r="N11" s="1"/>
      <c r="O11" s="1"/>
      <c r="P11" s="1"/>
      <c r="Q11" s="1"/>
      <c r="R11" s="1"/>
      <c r="S11" s="1"/>
      <c r="T11" s="1"/>
      <c r="U11" s="1"/>
      <c r="V11" s="1"/>
      <c r="W11" s="1"/>
      <c r="X11" s="1"/>
      <c r="Y11" s="1"/>
      <c r="Z11" s="1"/>
    </row>
    <row r="12" spans="1:30" ht="12" customHeight="1">
      <c r="A12" s="2" t="str">
        <f t="shared" si="0"/>
        <v/>
      </c>
      <c r="B12" s="130"/>
      <c r="C12" s="58" t="str">
        <f t="shared" si="1"/>
        <v/>
      </c>
      <c r="D12" s="58" t="str">
        <f t="shared" si="2"/>
        <v/>
      </c>
      <c r="E12" s="58" t="str">
        <f t="shared" si="3"/>
        <v/>
      </c>
      <c r="F12" s="58" t="str">
        <f t="shared" si="4"/>
        <v/>
      </c>
      <c r="G12" s="660"/>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2" t="str">
        <f t="shared" si="0"/>
        <v/>
      </c>
      <c r="B13" s="130"/>
      <c r="C13" s="58" t="str">
        <f t="shared" si="1"/>
        <v/>
      </c>
      <c r="D13" s="58" t="str">
        <f t="shared" si="2"/>
        <v/>
      </c>
      <c r="E13" s="58" t="str">
        <f t="shared" si="3"/>
        <v/>
      </c>
      <c r="F13" s="58" t="str">
        <f t="shared" si="4"/>
        <v/>
      </c>
      <c r="G13" s="660"/>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130"/>
      <c r="C14" s="58" t="str">
        <f t="shared" si="1"/>
        <v/>
      </c>
      <c r="D14" s="58" t="str">
        <f t="shared" si="2"/>
        <v/>
      </c>
      <c r="E14" s="58" t="str">
        <f t="shared" si="3"/>
        <v/>
      </c>
      <c r="F14" s="58" t="str">
        <f t="shared" si="4"/>
        <v/>
      </c>
      <c r="G14" s="660"/>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130"/>
      <c r="C15" s="58" t="str">
        <f t="shared" si="1"/>
        <v/>
      </c>
      <c r="D15" s="58" t="str">
        <f t="shared" si="2"/>
        <v/>
      </c>
      <c r="E15" s="58" t="str">
        <f t="shared" si="3"/>
        <v/>
      </c>
      <c r="F15" s="58" t="str">
        <f t="shared" si="4"/>
        <v/>
      </c>
      <c r="G15" s="660"/>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48" t="s">
        <v>703</v>
      </c>
      <c r="B16" s="394"/>
      <c r="C16" s="75">
        <f t="shared" ref="C16:F16" si="5">SUM(C5:C15)</f>
        <v>0</v>
      </c>
      <c r="D16" s="75">
        <f t="shared" si="5"/>
        <v>0</v>
      </c>
      <c r="E16" s="75">
        <f t="shared" si="5"/>
        <v>0</v>
      </c>
      <c r="F16" s="75">
        <f t="shared" si="5"/>
        <v>0</v>
      </c>
      <c r="G16" s="701"/>
      <c r="H16" s="1"/>
      <c r="I16" s="1"/>
      <c r="J16" s="1"/>
      <c r="K16" s="1"/>
      <c r="L16" s="1"/>
      <c r="M16" s="1"/>
      <c r="N16" s="1"/>
      <c r="O16" s="1"/>
      <c r="P16" s="1"/>
      <c r="Q16" s="1"/>
      <c r="R16" s="1"/>
      <c r="S16" s="1"/>
      <c r="T16" s="1"/>
      <c r="U16" s="1"/>
      <c r="V16" s="1"/>
      <c r="W16" s="1"/>
      <c r="X16" s="1"/>
      <c r="Y16" s="1"/>
      <c r="Z16" s="1"/>
    </row>
    <row r="17" spans="1:30" ht="12" customHeight="1">
      <c r="A17" s="1"/>
      <c r="B17" s="74"/>
      <c r="C17" s="1"/>
      <c r="D17" s="1"/>
      <c r="E17" s="1"/>
      <c r="F17" s="1"/>
      <c r="G17" s="1"/>
      <c r="H17" s="1"/>
      <c r="I17" s="1"/>
      <c r="J17" s="1"/>
      <c r="K17" s="1"/>
      <c r="L17" s="1"/>
      <c r="M17" s="1"/>
      <c r="N17" s="1"/>
      <c r="O17" s="1"/>
      <c r="P17" s="1"/>
      <c r="Q17" s="1"/>
      <c r="R17" s="1"/>
      <c r="S17" s="1"/>
      <c r="T17" s="1"/>
      <c r="U17" s="1"/>
      <c r="V17" s="1"/>
      <c r="W17" s="1"/>
      <c r="X17" s="1"/>
      <c r="Y17" s="1"/>
      <c r="Z17" s="1"/>
    </row>
    <row r="18" spans="1:30" ht="12" customHeight="1">
      <c r="A18" s="14" t="s">
        <v>704</v>
      </c>
      <c r="B18" s="652"/>
      <c r="C18" s="700" t="s">
        <v>76</v>
      </c>
      <c r="D18" s="14"/>
      <c r="E18" s="14"/>
      <c r="F18" s="14"/>
      <c r="G18" s="14"/>
      <c r="H18" s="14"/>
      <c r="I18" s="14"/>
      <c r="J18" s="14"/>
      <c r="K18" s="14"/>
      <c r="L18" s="14"/>
      <c r="M18" s="14"/>
      <c r="N18" s="653"/>
      <c r="O18" s="14" t="s">
        <v>77</v>
      </c>
      <c r="P18" s="14"/>
      <c r="Q18" s="14"/>
      <c r="R18" s="14"/>
      <c r="S18" s="14"/>
      <c r="T18" s="14"/>
      <c r="U18" s="14"/>
      <c r="V18" s="14"/>
      <c r="W18" s="14"/>
      <c r="X18" s="14"/>
      <c r="Y18" s="14"/>
      <c r="Z18" s="14"/>
      <c r="AA18" s="14"/>
      <c r="AB18" s="14"/>
      <c r="AC18" s="14"/>
      <c r="AD18" s="14"/>
    </row>
    <row r="19" spans="1:30" ht="12" customHeight="1">
      <c r="A19" s="83" t="s">
        <v>705</v>
      </c>
      <c r="B19" s="83" t="s">
        <v>706</v>
      </c>
      <c r="C19" s="602">
        <f>'2 yr monthly cash flow'!B8</f>
        <v>6</v>
      </c>
      <c r="D19" s="375">
        <f>'2 yr monthly cash flow'!C8</f>
        <v>7</v>
      </c>
      <c r="E19" s="375">
        <f>'2 yr monthly cash flow'!D8</f>
        <v>8</v>
      </c>
      <c r="F19" s="375">
        <f>'2 yr monthly cash flow'!E8</f>
        <v>9</v>
      </c>
      <c r="G19" s="375">
        <f>'2 yr monthly cash flow'!F8</f>
        <v>10</v>
      </c>
      <c r="H19" s="375">
        <f>'2 yr monthly cash flow'!G8</f>
        <v>11</v>
      </c>
      <c r="I19" s="375">
        <f>'2 yr monthly cash flow'!H8</f>
        <v>12</v>
      </c>
      <c r="J19" s="375">
        <f>'2 yr monthly cash flow'!I8</f>
        <v>1</v>
      </c>
      <c r="K19" s="375">
        <f>'2 yr monthly cash flow'!J8</f>
        <v>2</v>
      </c>
      <c r="L19" s="375">
        <f>'2 yr monthly cash flow'!K8</f>
        <v>3</v>
      </c>
      <c r="M19" s="375">
        <f>'2 yr monthly cash flow'!L8</f>
        <v>4</v>
      </c>
      <c r="N19" s="601">
        <f>'2 yr monthly cash flow'!M8</f>
        <v>5</v>
      </c>
      <c r="O19" s="583">
        <f>'2 yr monthly cash flow'!N8</f>
        <v>6</v>
      </c>
      <c r="P19" s="375">
        <f>'2 yr monthly cash flow'!O8</f>
        <v>7</v>
      </c>
      <c r="Q19" s="375">
        <f>'2 yr monthly cash flow'!P8</f>
        <v>8</v>
      </c>
      <c r="R19" s="375">
        <f>'2 yr monthly cash flow'!Q8</f>
        <v>9</v>
      </c>
      <c r="S19" s="375">
        <f>'2 yr monthly cash flow'!R8</f>
        <v>10</v>
      </c>
      <c r="T19" s="375">
        <f>'2 yr monthly cash flow'!S8</f>
        <v>11</v>
      </c>
      <c r="U19" s="375">
        <f>'2 yr monthly cash flow'!T8</f>
        <v>12</v>
      </c>
      <c r="V19" s="375">
        <f>'2 yr monthly cash flow'!U8</f>
        <v>1</v>
      </c>
      <c r="W19" s="375">
        <f>'2 yr monthly cash flow'!V8</f>
        <v>2</v>
      </c>
      <c r="X19" s="375">
        <f>'2 yr monthly cash flow'!W8</f>
        <v>3</v>
      </c>
      <c r="Y19" s="375">
        <f>'2 yr monthly cash flow'!X8</f>
        <v>4</v>
      </c>
      <c r="Z19" s="375">
        <f>'2 yr monthly cash flow'!Y8</f>
        <v>5</v>
      </c>
      <c r="AA19" s="584"/>
      <c r="AB19" s="584"/>
      <c r="AC19" s="101"/>
      <c r="AD19" s="101"/>
    </row>
    <row r="20" spans="1:30" ht="12" customHeight="1">
      <c r="A20" s="126" t="s">
        <v>198</v>
      </c>
      <c r="B20" s="126"/>
      <c r="C20" s="586"/>
      <c r="D20" s="57"/>
      <c r="E20" s="57"/>
      <c r="F20" s="57"/>
      <c r="G20" s="57"/>
      <c r="H20" s="57"/>
      <c r="I20" s="57"/>
      <c r="J20" s="57"/>
      <c r="K20" s="57"/>
      <c r="L20" s="57"/>
      <c r="M20" s="57"/>
      <c r="N20" s="655"/>
      <c r="O20" s="586"/>
      <c r="P20" s="57"/>
      <c r="Q20" s="57"/>
      <c r="R20" s="57"/>
      <c r="S20" s="57"/>
      <c r="T20" s="57"/>
      <c r="U20" s="57"/>
      <c r="V20" s="57"/>
      <c r="W20" s="57"/>
      <c r="X20" s="57"/>
      <c r="Y20" s="57"/>
      <c r="Z20" s="57"/>
      <c r="AA20" s="423"/>
      <c r="AB20" s="423"/>
    </row>
    <row r="21" spans="1:30" ht="12" customHeight="1">
      <c r="A21" s="126" t="s">
        <v>200</v>
      </c>
      <c r="B21" s="126"/>
      <c r="C21" s="586"/>
      <c r="D21" s="57"/>
      <c r="E21" s="57"/>
      <c r="F21" s="57"/>
      <c r="G21" s="57"/>
      <c r="H21" s="57"/>
      <c r="I21" s="57"/>
      <c r="J21" s="57"/>
      <c r="K21" s="57"/>
      <c r="L21" s="57"/>
      <c r="M21" s="57"/>
      <c r="N21" s="655"/>
      <c r="O21" s="586"/>
      <c r="P21" s="57"/>
      <c r="Q21" s="57"/>
      <c r="R21" s="57"/>
      <c r="S21" s="57"/>
      <c r="T21" s="57"/>
      <c r="U21" s="57"/>
      <c r="V21" s="57"/>
      <c r="W21" s="57"/>
      <c r="X21" s="57"/>
      <c r="Y21" s="57"/>
      <c r="Z21" s="655"/>
      <c r="AA21" s="423"/>
      <c r="AB21" s="423"/>
    </row>
    <row r="22" spans="1:30" ht="12" customHeight="1">
      <c r="A22" s="126" t="s">
        <v>202</v>
      </c>
      <c r="B22" s="126"/>
      <c r="C22" s="586"/>
      <c r="D22" s="57"/>
      <c r="E22" s="57"/>
      <c r="F22" s="57"/>
      <c r="G22" s="57"/>
      <c r="H22" s="57"/>
      <c r="I22" s="57"/>
      <c r="J22" s="57"/>
      <c r="K22" s="57"/>
      <c r="L22" s="57"/>
      <c r="M22" s="57"/>
      <c r="N22" s="655"/>
      <c r="O22" s="586"/>
      <c r="P22" s="57"/>
      <c r="Q22" s="57"/>
      <c r="R22" s="57"/>
      <c r="S22" s="57"/>
      <c r="T22" s="57"/>
      <c r="U22" s="57"/>
      <c r="V22" s="57"/>
      <c r="W22" s="57"/>
      <c r="X22" s="57"/>
      <c r="Y22" s="57"/>
      <c r="Z22" s="655"/>
      <c r="AA22" s="423"/>
      <c r="AB22" s="423"/>
    </row>
    <row r="23" spans="1:30" ht="12" customHeight="1">
      <c r="A23" s="126" t="s">
        <v>204</v>
      </c>
      <c r="B23" s="126"/>
      <c r="C23" s="586"/>
      <c r="D23" s="57"/>
      <c r="E23" s="57"/>
      <c r="F23" s="57"/>
      <c r="G23" s="57"/>
      <c r="H23" s="57"/>
      <c r="I23" s="57"/>
      <c r="J23" s="57"/>
      <c r="K23" s="57"/>
      <c r="L23" s="57"/>
      <c r="M23" s="57"/>
      <c r="N23" s="655"/>
      <c r="O23" s="586"/>
      <c r="P23" s="57"/>
      <c r="Q23" s="57"/>
      <c r="R23" s="57"/>
      <c r="S23" s="57"/>
      <c r="T23" s="57"/>
      <c r="U23" s="57"/>
      <c r="V23" s="57"/>
      <c r="W23" s="57"/>
      <c r="X23" s="57"/>
      <c r="Y23" s="57"/>
      <c r="Z23" s="57"/>
      <c r="AA23" s="423"/>
      <c r="AB23" s="423"/>
    </row>
    <row r="24" spans="1:30" ht="12" customHeight="1">
      <c r="A24" s="126" t="s">
        <v>206</v>
      </c>
      <c r="B24" s="126"/>
      <c r="C24" s="586"/>
      <c r="D24" s="57"/>
      <c r="E24" s="57"/>
      <c r="F24" s="57"/>
      <c r="G24" s="57"/>
      <c r="H24" s="57"/>
      <c r="I24" s="57"/>
      <c r="J24" s="57"/>
      <c r="K24" s="57"/>
      <c r="L24" s="57"/>
      <c r="M24" s="57"/>
      <c r="N24" s="655"/>
      <c r="O24" s="586"/>
      <c r="P24" s="57"/>
      <c r="Q24" s="57"/>
      <c r="R24" s="57"/>
      <c r="S24" s="57"/>
      <c r="T24" s="57"/>
      <c r="U24" s="57"/>
      <c r="V24" s="57"/>
      <c r="W24" s="57"/>
      <c r="X24" s="57"/>
      <c r="Y24" s="57"/>
      <c r="Z24" s="57"/>
      <c r="AA24" s="423"/>
      <c r="AB24" s="423"/>
    </row>
    <row r="25" spans="1:30" ht="12" customHeight="1">
      <c r="A25" s="126" t="s">
        <v>208</v>
      </c>
      <c r="B25" s="126"/>
      <c r="C25" s="586"/>
      <c r="D25" s="57"/>
      <c r="E25" s="57"/>
      <c r="F25" s="57"/>
      <c r="G25" s="57"/>
      <c r="H25" s="57"/>
      <c r="I25" s="57"/>
      <c r="J25" s="57"/>
      <c r="K25" s="57"/>
      <c r="L25" s="57"/>
      <c r="M25" s="57"/>
      <c r="N25" s="655"/>
      <c r="O25" s="586"/>
      <c r="P25" s="57"/>
      <c r="Q25" s="57"/>
      <c r="R25" s="57"/>
      <c r="S25" s="57"/>
      <c r="T25" s="57"/>
      <c r="U25" s="57"/>
      <c r="V25" s="57"/>
      <c r="W25" s="57"/>
      <c r="X25" s="57"/>
      <c r="Y25" s="57"/>
      <c r="Z25" s="57"/>
      <c r="AA25" s="423"/>
      <c r="AB25" s="423"/>
    </row>
    <row r="26" spans="1:30" ht="12" customHeight="1">
      <c r="A26" s="126" t="s">
        <v>804</v>
      </c>
      <c r="B26" s="126"/>
      <c r="C26" s="586"/>
      <c r="D26" s="57"/>
      <c r="E26" s="57"/>
      <c r="F26" s="57"/>
      <c r="G26" s="57"/>
      <c r="H26" s="57"/>
      <c r="I26" s="57"/>
      <c r="J26" s="57"/>
      <c r="K26" s="57"/>
      <c r="L26" s="57"/>
      <c r="M26" s="57"/>
      <c r="N26" s="655"/>
      <c r="O26" s="586"/>
      <c r="P26" s="57"/>
      <c r="Q26" s="57"/>
      <c r="R26" s="57"/>
      <c r="S26" s="57"/>
      <c r="T26" s="57"/>
      <c r="U26" s="57"/>
      <c r="V26" s="57"/>
      <c r="W26" s="57"/>
      <c r="X26" s="57"/>
      <c r="Y26" s="57"/>
      <c r="Z26" s="57"/>
      <c r="AA26" s="423"/>
      <c r="AB26" s="423"/>
    </row>
    <row r="27" spans="1:30" ht="12" customHeight="1">
      <c r="A27" s="126"/>
      <c r="B27" s="126"/>
      <c r="C27" s="586"/>
      <c r="D27" s="57"/>
      <c r="E27" s="57"/>
      <c r="F27" s="57"/>
      <c r="G27" s="57"/>
      <c r="H27" s="57"/>
      <c r="I27" s="57"/>
      <c r="J27" s="57"/>
      <c r="K27" s="57"/>
      <c r="L27" s="57"/>
      <c r="M27" s="57"/>
      <c r="N27" s="702"/>
      <c r="O27" s="586"/>
      <c r="P27" s="57"/>
      <c r="Q27" s="57"/>
      <c r="R27" s="57"/>
      <c r="S27" s="57"/>
      <c r="T27" s="57"/>
      <c r="U27" s="57"/>
      <c r="V27" s="57"/>
      <c r="W27" s="57"/>
      <c r="X27" s="57"/>
      <c r="Y27" s="57"/>
      <c r="Z27" s="57"/>
      <c r="AA27" s="423"/>
      <c r="AB27" s="423"/>
      <c r="AC27" s="1"/>
      <c r="AD27" s="1"/>
    </row>
    <row r="28" spans="1:30" ht="12" customHeight="1">
      <c r="A28" s="126"/>
      <c r="B28" s="126"/>
      <c r="C28" s="586"/>
      <c r="D28" s="57"/>
      <c r="E28" s="57"/>
      <c r="F28" s="57"/>
      <c r="G28" s="57"/>
      <c r="H28" s="57"/>
      <c r="I28" s="57"/>
      <c r="J28" s="57"/>
      <c r="K28" s="57"/>
      <c r="L28" s="57"/>
      <c r="M28" s="57"/>
      <c r="N28" s="702"/>
      <c r="O28" s="586"/>
      <c r="P28" s="57"/>
      <c r="Q28" s="57"/>
      <c r="R28" s="57"/>
      <c r="S28" s="57"/>
      <c r="T28" s="57"/>
      <c r="U28" s="57"/>
      <c r="V28" s="57"/>
      <c r="W28" s="57"/>
      <c r="X28" s="57"/>
      <c r="Y28" s="57"/>
      <c r="Z28" s="57"/>
      <c r="AA28" s="423"/>
      <c r="AB28" s="423"/>
      <c r="AC28" s="1"/>
      <c r="AD28" s="1"/>
    </row>
    <row r="29" spans="1:30" ht="12" customHeight="1">
      <c r="A29" s="126"/>
      <c r="B29" s="126"/>
      <c r="C29" s="586"/>
      <c r="D29" s="57"/>
      <c r="E29" s="57"/>
      <c r="F29" s="57"/>
      <c r="G29" s="57"/>
      <c r="H29" s="57"/>
      <c r="I29" s="57"/>
      <c r="J29" s="57"/>
      <c r="K29" s="57"/>
      <c r="L29" s="57"/>
      <c r="M29" s="57"/>
      <c r="N29" s="702"/>
      <c r="O29" s="586"/>
      <c r="P29" s="57"/>
      <c r="Q29" s="57"/>
      <c r="R29" s="57"/>
      <c r="S29" s="57"/>
      <c r="T29" s="57"/>
      <c r="U29" s="57"/>
      <c r="V29" s="57"/>
      <c r="W29" s="57"/>
      <c r="X29" s="57"/>
      <c r="Y29" s="57"/>
      <c r="Z29" s="57"/>
      <c r="AA29" s="423"/>
      <c r="AB29" s="423"/>
      <c r="AC29" s="1"/>
      <c r="AD29" s="1"/>
    </row>
    <row r="30" spans="1:30" ht="12" customHeight="1">
      <c r="A30" s="126"/>
      <c r="B30" s="126"/>
      <c r="C30" s="586"/>
      <c r="D30" s="57"/>
      <c r="E30" s="57"/>
      <c r="F30" s="57"/>
      <c r="G30" s="57"/>
      <c r="H30" s="57"/>
      <c r="I30" s="57"/>
      <c r="J30" s="57"/>
      <c r="K30" s="57"/>
      <c r="L30" s="57"/>
      <c r="M30" s="57"/>
      <c r="N30" s="702"/>
      <c r="O30" s="586"/>
      <c r="P30" s="57"/>
      <c r="Q30" s="57"/>
      <c r="R30" s="57"/>
      <c r="S30" s="57"/>
      <c r="T30" s="57"/>
      <c r="U30" s="57"/>
      <c r="V30" s="57"/>
      <c r="W30" s="57"/>
      <c r="X30" s="57"/>
      <c r="Y30" s="57"/>
      <c r="Z30" s="57"/>
      <c r="AA30" s="423"/>
      <c r="AB30" s="423"/>
      <c r="AC30" s="1"/>
      <c r="AD30" s="1"/>
    </row>
    <row r="31" spans="1:30" ht="12" customHeight="1">
      <c r="A31" s="703" t="s">
        <v>568</v>
      </c>
      <c r="B31" s="703"/>
      <c r="C31" s="589">
        <f t="shared" ref="C31:Z31" si="6">SUM(C20:C30)</f>
        <v>0</v>
      </c>
      <c r="D31" s="589">
        <f t="shared" si="6"/>
        <v>0</v>
      </c>
      <c r="E31" s="589">
        <f t="shared" si="6"/>
        <v>0</v>
      </c>
      <c r="F31" s="589">
        <f t="shared" si="6"/>
        <v>0</v>
      </c>
      <c r="G31" s="589">
        <f t="shared" si="6"/>
        <v>0</v>
      </c>
      <c r="H31" s="589">
        <f t="shared" si="6"/>
        <v>0</v>
      </c>
      <c r="I31" s="589">
        <f t="shared" si="6"/>
        <v>0</v>
      </c>
      <c r="J31" s="589">
        <f t="shared" si="6"/>
        <v>0</v>
      </c>
      <c r="K31" s="589">
        <f t="shared" si="6"/>
        <v>0</v>
      </c>
      <c r="L31" s="589">
        <f t="shared" si="6"/>
        <v>0</v>
      </c>
      <c r="M31" s="589">
        <f t="shared" si="6"/>
        <v>0</v>
      </c>
      <c r="N31" s="589">
        <f t="shared" si="6"/>
        <v>0</v>
      </c>
      <c r="O31" s="589">
        <f t="shared" si="6"/>
        <v>0</v>
      </c>
      <c r="P31" s="589">
        <f t="shared" si="6"/>
        <v>0</v>
      </c>
      <c r="Q31" s="589">
        <f t="shared" si="6"/>
        <v>0</v>
      </c>
      <c r="R31" s="589">
        <f t="shared" si="6"/>
        <v>0</v>
      </c>
      <c r="S31" s="589">
        <f t="shared" si="6"/>
        <v>0</v>
      </c>
      <c r="T31" s="589">
        <f t="shared" si="6"/>
        <v>0</v>
      </c>
      <c r="U31" s="589">
        <f t="shared" si="6"/>
        <v>0</v>
      </c>
      <c r="V31" s="589">
        <f t="shared" si="6"/>
        <v>0</v>
      </c>
      <c r="W31" s="589">
        <f t="shared" si="6"/>
        <v>0</v>
      </c>
      <c r="X31" s="589">
        <f t="shared" si="6"/>
        <v>0</v>
      </c>
      <c r="Y31" s="589">
        <f t="shared" si="6"/>
        <v>0</v>
      </c>
      <c r="Z31" s="589">
        <f t="shared" si="6"/>
        <v>0</v>
      </c>
    </row>
    <row r="32" spans="1:30" ht="12" customHeight="1">
      <c r="A32" s="1"/>
      <c r="B32" s="74"/>
      <c r="C32" s="1"/>
      <c r="D32" s="1"/>
      <c r="E32" s="1"/>
      <c r="F32" s="1"/>
      <c r="G32" s="1"/>
      <c r="H32" s="1"/>
      <c r="I32" s="1"/>
      <c r="J32" s="1"/>
      <c r="K32" s="1"/>
      <c r="L32" s="1"/>
      <c r="M32" s="618"/>
      <c r="N32" s="1"/>
      <c r="O32" s="1"/>
      <c r="P32" s="1"/>
      <c r="Q32" s="1"/>
      <c r="R32" s="1"/>
      <c r="S32" s="1"/>
      <c r="T32" s="1"/>
      <c r="U32" s="1"/>
      <c r="V32" s="1"/>
      <c r="W32" s="1"/>
      <c r="X32" s="1"/>
      <c r="Y32" s="1"/>
      <c r="Z32" s="1"/>
    </row>
    <row r="33" spans="1:26" ht="12" customHeight="1">
      <c r="A33" s="1"/>
      <c r="B33" s="74"/>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74"/>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74"/>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74"/>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74"/>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74"/>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74"/>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74"/>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74"/>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74"/>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74"/>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74"/>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74"/>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74"/>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74"/>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74"/>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74"/>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74"/>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74"/>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74"/>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74"/>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74"/>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74"/>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74"/>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74"/>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74"/>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74"/>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74"/>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74"/>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74"/>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74"/>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74"/>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74"/>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74"/>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74"/>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74"/>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74"/>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74"/>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74"/>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74"/>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74"/>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74"/>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74"/>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74"/>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74"/>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74"/>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74"/>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74"/>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74"/>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74"/>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74"/>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74"/>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74"/>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74"/>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74"/>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74"/>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74"/>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74"/>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74"/>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74"/>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74"/>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74"/>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74"/>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74"/>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74"/>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74"/>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74"/>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7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7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7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7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7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7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7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7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7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7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7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7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7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7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7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7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7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7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7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7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7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7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7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7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7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7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7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7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7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7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7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7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7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7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7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7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7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7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7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7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7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7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7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7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7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7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7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7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7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7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7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7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7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7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7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7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7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7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7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7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7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7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7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7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7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7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7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7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7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7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7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7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7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7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7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7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7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7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7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7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7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7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7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7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7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7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7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7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7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7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7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7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7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7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7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7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7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7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7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7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7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7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7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7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7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7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7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7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7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7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7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7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7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7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7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7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7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7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7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7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7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7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7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7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7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7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7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7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74"/>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74"/>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74"/>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74"/>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XelU4pO4zVFcvnkFBc8Unx9RmwdmrlYrmx9/6rmAADGyd3c0kGES90GGG9oPYFk69iaBdV8qbQYa+o7sscbxxg==" saltValue="+Ndr5VAH/xuYJ5FvDgYZCw==" spinCount="100000" sheet="1" objects="1" scenarios="1"/>
  <pageMargins left="0.75" right="0.75" top="1" bottom="1" header="0" footer="0"/>
  <pageSetup scale="74"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E1000"/>
  <sheetViews>
    <sheetView showGridLines="0" workbookViewId="0"/>
  </sheetViews>
  <sheetFormatPr defaultColWidth="14.44140625" defaultRowHeight="15" customHeight="1"/>
  <cols>
    <col min="1" max="1" width="35.5546875" customWidth="1"/>
    <col min="2" max="2" width="7.88671875" customWidth="1"/>
    <col min="3" max="3" width="10.33203125" customWidth="1"/>
    <col min="4" max="4" width="10.44140625" customWidth="1"/>
    <col min="5" max="7" width="12.6640625" customWidth="1"/>
    <col min="8" max="8" width="14.5546875" customWidth="1"/>
    <col min="9" max="9" width="12.6640625" customWidth="1"/>
    <col min="10" max="12" width="10.44140625" customWidth="1"/>
    <col min="13" max="13" width="10.109375" customWidth="1"/>
    <col min="14" max="14" width="10.44140625" customWidth="1"/>
    <col min="15" max="15" width="11.33203125" customWidth="1"/>
    <col min="16" max="19" width="10.44140625" customWidth="1"/>
    <col min="20" max="20" width="10.109375" customWidth="1"/>
    <col min="21" max="26" width="10.33203125" customWidth="1"/>
    <col min="27" max="30" width="8.6640625" customWidth="1"/>
    <col min="31" max="31" width="17.33203125" customWidth="1"/>
  </cols>
  <sheetData>
    <row r="1" spans="1:31" ht="12" customHeight="1">
      <c r="A1" s="1"/>
      <c r="B1" s="74"/>
      <c r="C1" s="1"/>
      <c r="D1" s="1"/>
      <c r="E1" s="1"/>
      <c r="F1" s="1"/>
      <c r="G1" s="1"/>
      <c r="H1" s="1"/>
      <c r="I1" s="1"/>
      <c r="J1" s="1"/>
      <c r="K1" s="1"/>
      <c r="L1" s="1"/>
      <c r="M1" s="1"/>
      <c r="N1" s="1"/>
      <c r="O1" s="1"/>
      <c r="P1" s="1"/>
      <c r="Q1" s="1"/>
      <c r="R1" s="1"/>
      <c r="S1" s="1"/>
      <c r="T1" s="1"/>
      <c r="U1" s="1"/>
      <c r="V1" s="1"/>
      <c r="W1" s="1"/>
      <c r="X1" s="1"/>
      <c r="Y1" s="1"/>
      <c r="Z1" s="1"/>
    </row>
    <row r="2" spans="1:31" ht="17.399999999999999">
      <c r="A2" s="540" t="s">
        <v>339</v>
      </c>
      <c r="B2" s="74"/>
      <c r="C2" s="1"/>
      <c r="D2" s="1"/>
      <c r="E2" s="1"/>
      <c r="F2" s="1"/>
      <c r="G2" s="1"/>
      <c r="H2" s="1"/>
      <c r="I2" s="1"/>
      <c r="J2" s="1"/>
      <c r="K2" s="1"/>
      <c r="L2" s="1"/>
      <c r="M2" s="1"/>
      <c r="N2" s="1"/>
      <c r="O2" s="1"/>
      <c r="P2" s="1"/>
      <c r="Q2" s="1"/>
      <c r="R2" s="1"/>
      <c r="S2" s="1"/>
      <c r="T2" s="1"/>
      <c r="U2" s="1"/>
      <c r="V2" s="1"/>
      <c r="W2" s="1"/>
      <c r="X2" s="1"/>
      <c r="Y2" s="1"/>
      <c r="Z2" s="1"/>
    </row>
    <row r="3" spans="1:31" ht="12" customHeight="1">
      <c r="A3" s="1"/>
      <c r="B3" s="74"/>
      <c r="C3" s="1"/>
      <c r="D3" s="1"/>
      <c r="E3" s="1"/>
      <c r="F3" s="1"/>
      <c r="G3" s="28"/>
      <c r="H3" s="1"/>
      <c r="I3" s="1"/>
      <c r="J3" s="1"/>
      <c r="K3" s="1"/>
      <c r="L3" s="1"/>
      <c r="M3" s="1"/>
      <c r="N3" s="1"/>
      <c r="O3" s="1"/>
      <c r="P3" s="1"/>
      <c r="Q3" s="1"/>
      <c r="R3" s="1"/>
      <c r="S3" s="1"/>
      <c r="T3" s="1"/>
      <c r="U3" s="1"/>
      <c r="V3" s="1"/>
      <c r="W3" s="1"/>
      <c r="X3" s="1"/>
      <c r="Y3" s="1"/>
      <c r="Z3" s="1"/>
    </row>
    <row r="4" spans="1:31" ht="12" customHeight="1">
      <c r="A4" s="571" t="s">
        <v>699</v>
      </c>
      <c r="B4" s="572" t="s">
        <v>559</v>
      </c>
      <c r="C4" s="572" t="s">
        <v>76</v>
      </c>
      <c r="D4" s="572" t="s">
        <v>77</v>
      </c>
      <c r="E4" s="572" t="s">
        <v>78</v>
      </c>
      <c r="F4" s="572" t="s">
        <v>79</v>
      </c>
      <c r="G4" s="574"/>
      <c r="H4" s="14" t="s">
        <v>700</v>
      </c>
      <c r="I4" s="1"/>
      <c r="J4" s="1"/>
      <c r="K4" s="1"/>
      <c r="L4" s="1"/>
      <c r="M4" s="1"/>
      <c r="N4" s="1"/>
      <c r="O4" s="1"/>
      <c r="P4" s="1"/>
      <c r="Q4" s="1"/>
      <c r="R4" s="1"/>
      <c r="S4" s="1"/>
      <c r="T4" s="1"/>
      <c r="U4" s="1"/>
      <c r="V4" s="1"/>
      <c r="W4" s="1"/>
      <c r="X4" s="1"/>
      <c r="Y4" s="1"/>
      <c r="Z4" s="1"/>
    </row>
    <row r="5" spans="1:31" ht="12" customHeight="1">
      <c r="A5" s="377" t="str">
        <f t="shared" ref="A5:A13" si="0">IF(A18="", "", A18)</f>
        <v>Printer paper and ink supplies</v>
      </c>
      <c r="B5" s="130"/>
      <c r="C5" s="58" t="str">
        <f t="shared" ref="C5:C13" si="1">IF(SUM(C18:N18)&gt;0, SUM(C18:N18), "")</f>
        <v/>
      </c>
      <c r="D5" s="58" t="str">
        <f t="shared" ref="D5:D13" si="2">IF(SUM(O18:Z18)&gt;0, SUM(O18:Z18), "")</f>
        <v/>
      </c>
      <c r="E5" s="58" t="str">
        <f t="shared" ref="E5:E13" si="3">IF(D5="", "", D5*(1+B5))</f>
        <v/>
      </c>
      <c r="F5" s="58" t="str">
        <f t="shared" ref="F5:F13" si="4">IF(E5="", "", E5*(1+B5))</f>
        <v/>
      </c>
      <c r="G5" s="577"/>
      <c r="H5" s="594" t="s">
        <v>733</v>
      </c>
      <c r="I5" s="1"/>
      <c r="J5" s="1"/>
      <c r="K5" s="1"/>
      <c r="L5" s="1"/>
      <c r="M5" s="1"/>
      <c r="N5" s="1"/>
      <c r="O5" s="1"/>
      <c r="P5" s="1"/>
      <c r="Q5" s="1"/>
      <c r="R5" s="1"/>
      <c r="S5" s="1"/>
      <c r="T5" s="1"/>
      <c r="U5" s="1"/>
      <c r="V5" s="1"/>
      <c r="W5" s="1"/>
      <c r="X5" s="1"/>
      <c r="Y5" s="1"/>
      <c r="Z5" s="1"/>
    </row>
    <row r="6" spans="1:31" ht="12" customHeight="1">
      <c r="A6" s="377" t="str">
        <f t="shared" si="0"/>
        <v>Pens, envelopes, postage, labels, tape, paper clips</v>
      </c>
      <c r="B6" s="130"/>
      <c r="C6" s="58" t="str">
        <f t="shared" si="1"/>
        <v/>
      </c>
      <c r="D6" s="58" t="str">
        <f t="shared" si="2"/>
        <v/>
      </c>
      <c r="E6" s="58" t="str">
        <f t="shared" si="3"/>
        <v/>
      </c>
      <c r="F6" s="58" t="str">
        <f t="shared" si="4"/>
        <v/>
      </c>
      <c r="G6" s="577"/>
      <c r="H6" s="1"/>
      <c r="I6" s="1"/>
      <c r="J6" s="1"/>
      <c r="K6" s="1"/>
      <c r="L6" s="1"/>
      <c r="M6" s="1"/>
      <c r="N6" s="1"/>
      <c r="O6" s="1"/>
      <c r="P6" s="1"/>
      <c r="Q6" s="1"/>
      <c r="R6" s="1"/>
      <c r="S6" s="1"/>
      <c r="T6" s="1"/>
      <c r="U6" s="1"/>
      <c r="V6" s="1"/>
      <c r="W6" s="1"/>
      <c r="X6" s="1"/>
      <c r="Y6" s="1"/>
      <c r="Z6" s="1"/>
    </row>
    <row r="7" spans="1:31" ht="12" customHeight="1">
      <c r="A7" s="377" t="str">
        <f t="shared" si="0"/>
        <v>First Aid items</v>
      </c>
      <c r="B7" s="130"/>
      <c r="C7" s="58" t="str">
        <f t="shared" si="1"/>
        <v/>
      </c>
      <c r="D7" s="58" t="str">
        <f t="shared" si="2"/>
        <v/>
      </c>
      <c r="E7" s="58" t="str">
        <f t="shared" si="3"/>
        <v/>
      </c>
      <c r="F7" s="58" t="str">
        <f t="shared" si="4"/>
        <v/>
      </c>
      <c r="G7" s="577"/>
      <c r="H7" s="1"/>
      <c r="I7" s="1"/>
      <c r="J7" s="1"/>
      <c r="K7" s="1"/>
      <c r="L7" s="1"/>
      <c r="M7" s="1"/>
      <c r="N7" s="1"/>
      <c r="O7" s="1"/>
      <c r="P7" s="1"/>
      <c r="Q7" s="1"/>
      <c r="R7" s="1"/>
      <c r="S7" s="1"/>
      <c r="T7" s="1"/>
      <c r="U7" s="1"/>
      <c r="V7" s="1"/>
      <c r="W7" s="1"/>
      <c r="X7" s="1"/>
      <c r="Y7" s="1"/>
      <c r="Z7" s="1"/>
    </row>
    <row r="8" spans="1:31" ht="12" customHeight="1">
      <c r="A8" s="377" t="str">
        <f t="shared" si="0"/>
        <v>Notebooks</v>
      </c>
      <c r="B8" s="130"/>
      <c r="C8" s="58" t="str">
        <f t="shared" si="1"/>
        <v/>
      </c>
      <c r="D8" s="58" t="str">
        <f t="shared" si="2"/>
        <v/>
      </c>
      <c r="E8" s="58" t="str">
        <f t="shared" si="3"/>
        <v/>
      </c>
      <c r="F8" s="58" t="str">
        <f t="shared" si="4"/>
        <v/>
      </c>
      <c r="G8" s="577"/>
      <c r="H8" s="1"/>
      <c r="I8" s="1"/>
      <c r="J8" s="1"/>
      <c r="K8" s="1"/>
      <c r="L8" s="1"/>
      <c r="M8" s="1"/>
      <c r="N8" s="1"/>
      <c r="O8" s="1"/>
      <c r="P8" s="1"/>
      <c r="Q8" s="1"/>
      <c r="R8" s="1"/>
      <c r="S8" s="1"/>
      <c r="T8" s="1"/>
      <c r="U8" s="1"/>
      <c r="V8" s="1"/>
      <c r="W8" s="1"/>
      <c r="X8" s="1"/>
      <c r="Y8" s="1"/>
      <c r="Z8" s="1"/>
    </row>
    <row r="9" spans="1:31" ht="12" customHeight="1">
      <c r="A9" s="377" t="str">
        <f t="shared" si="0"/>
        <v>Batteries</v>
      </c>
      <c r="B9" s="130"/>
      <c r="C9" s="58" t="str">
        <f t="shared" si="1"/>
        <v/>
      </c>
      <c r="D9" s="58" t="str">
        <f t="shared" si="2"/>
        <v/>
      </c>
      <c r="E9" s="58" t="str">
        <f t="shared" si="3"/>
        <v/>
      </c>
      <c r="F9" s="58" t="str">
        <f t="shared" si="4"/>
        <v/>
      </c>
      <c r="G9" s="577"/>
      <c r="H9" s="1"/>
      <c r="I9" s="1"/>
      <c r="J9" s="1"/>
      <c r="K9" s="1"/>
      <c r="L9" s="1"/>
      <c r="M9" s="1"/>
      <c r="N9" s="1"/>
      <c r="O9" s="1"/>
      <c r="P9" s="1"/>
      <c r="Q9" s="1"/>
      <c r="R9" s="1"/>
      <c r="S9" s="1"/>
      <c r="T9" s="1"/>
      <c r="U9" s="1"/>
      <c r="V9" s="1"/>
      <c r="W9" s="1"/>
      <c r="X9" s="1"/>
      <c r="Y9" s="1"/>
      <c r="Z9" s="1"/>
    </row>
    <row r="10" spans="1:31" ht="12" customHeight="1">
      <c r="A10" s="377" t="str">
        <f t="shared" si="0"/>
        <v/>
      </c>
      <c r="B10" s="130"/>
      <c r="C10" s="58" t="str">
        <f t="shared" si="1"/>
        <v/>
      </c>
      <c r="D10" s="58" t="str">
        <f t="shared" si="2"/>
        <v/>
      </c>
      <c r="E10" s="58" t="str">
        <f t="shared" si="3"/>
        <v/>
      </c>
      <c r="F10" s="58" t="str">
        <f t="shared" si="4"/>
        <v/>
      </c>
      <c r="G10" s="577"/>
      <c r="H10" s="1"/>
      <c r="I10" s="1"/>
      <c r="J10" s="1"/>
      <c r="K10" s="1"/>
      <c r="L10" s="1"/>
      <c r="M10" s="1"/>
      <c r="N10" s="1"/>
      <c r="O10" s="1"/>
      <c r="P10" s="1"/>
      <c r="Q10" s="1"/>
      <c r="R10" s="1"/>
      <c r="S10" s="1"/>
      <c r="T10" s="1"/>
      <c r="U10" s="1"/>
      <c r="V10" s="1"/>
      <c r="W10" s="1"/>
      <c r="X10" s="1"/>
      <c r="Y10" s="1"/>
      <c r="Z10" s="1"/>
      <c r="AA10" s="1"/>
      <c r="AB10" s="1"/>
      <c r="AC10" s="1"/>
      <c r="AD10" s="1"/>
      <c r="AE10" s="1"/>
    </row>
    <row r="11" spans="1:31" ht="12" customHeight="1">
      <c r="A11" s="377" t="str">
        <f t="shared" si="0"/>
        <v/>
      </c>
      <c r="B11" s="130"/>
      <c r="C11" s="58" t="str">
        <f t="shared" si="1"/>
        <v/>
      </c>
      <c r="D11" s="58" t="str">
        <f t="shared" si="2"/>
        <v/>
      </c>
      <c r="E11" s="58" t="str">
        <f t="shared" si="3"/>
        <v/>
      </c>
      <c r="F11" s="58" t="str">
        <f t="shared" si="4"/>
        <v/>
      </c>
      <c r="G11" s="577"/>
      <c r="H11" s="1"/>
      <c r="I11" s="1"/>
      <c r="J11" s="1"/>
      <c r="K11" s="1"/>
      <c r="L11" s="1"/>
      <c r="M11" s="1"/>
      <c r="N11" s="1"/>
      <c r="O11" s="1"/>
      <c r="P11" s="1"/>
      <c r="Q11" s="1"/>
      <c r="R11" s="1"/>
      <c r="S11" s="1"/>
      <c r="T11" s="1"/>
      <c r="U11" s="1"/>
      <c r="V11" s="1"/>
      <c r="W11" s="1"/>
      <c r="X11" s="1"/>
      <c r="Y11" s="1"/>
      <c r="Z11" s="1"/>
      <c r="AA11" s="1"/>
      <c r="AB11" s="1"/>
      <c r="AC11" s="1"/>
      <c r="AD11" s="1"/>
      <c r="AE11" s="1"/>
    </row>
    <row r="12" spans="1:31" ht="12" customHeight="1">
      <c r="A12" s="377" t="str">
        <f t="shared" si="0"/>
        <v/>
      </c>
      <c r="B12" s="130"/>
      <c r="C12" s="58" t="str">
        <f t="shared" si="1"/>
        <v/>
      </c>
      <c r="D12" s="58" t="str">
        <f t="shared" si="2"/>
        <v/>
      </c>
      <c r="E12" s="58" t="str">
        <f t="shared" si="3"/>
        <v/>
      </c>
      <c r="F12" s="58" t="str">
        <f t="shared" si="4"/>
        <v/>
      </c>
      <c r="G12" s="577"/>
      <c r="H12" s="1"/>
      <c r="I12" s="1"/>
      <c r="J12" s="1"/>
      <c r="K12" s="1"/>
      <c r="L12" s="1"/>
      <c r="M12" s="1"/>
      <c r="N12" s="1"/>
      <c r="O12" s="1"/>
      <c r="P12" s="1"/>
      <c r="Q12" s="1"/>
      <c r="R12" s="1"/>
      <c r="S12" s="1"/>
      <c r="T12" s="1"/>
      <c r="U12" s="1"/>
      <c r="V12" s="1"/>
      <c r="W12" s="1"/>
      <c r="X12" s="1"/>
      <c r="Y12" s="1"/>
      <c r="Z12" s="1"/>
      <c r="AA12" s="1"/>
      <c r="AB12" s="1"/>
      <c r="AC12" s="1"/>
      <c r="AD12" s="1"/>
      <c r="AE12" s="1"/>
    </row>
    <row r="13" spans="1:31" ht="12" customHeight="1">
      <c r="A13" s="377" t="str">
        <f t="shared" si="0"/>
        <v/>
      </c>
      <c r="B13" s="130"/>
      <c r="C13" s="58" t="str">
        <f t="shared" si="1"/>
        <v/>
      </c>
      <c r="D13" s="58" t="str">
        <f t="shared" si="2"/>
        <v/>
      </c>
      <c r="E13" s="58" t="str">
        <f t="shared" si="3"/>
        <v/>
      </c>
      <c r="F13" s="58" t="str">
        <f t="shared" si="4"/>
        <v/>
      </c>
      <c r="G13" s="577"/>
      <c r="H13" s="1"/>
      <c r="I13" s="1"/>
      <c r="J13" s="1"/>
      <c r="K13" s="1"/>
      <c r="L13" s="1"/>
      <c r="M13" s="1"/>
      <c r="N13" s="1"/>
      <c r="O13" s="1"/>
      <c r="P13" s="1"/>
      <c r="Q13" s="1"/>
      <c r="R13" s="1"/>
      <c r="S13" s="1"/>
      <c r="T13" s="1"/>
      <c r="U13" s="1"/>
      <c r="V13" s="1"/>
      <c r="W13" s="1"/>
      <c r="X13" s="1"/>
      <c r="Y13" s="1"/>
      <c r="Z13" s="1"/>
      <c r="AA13" s="1"/>
      <c r="AB13" s="1"/>
      <c r="AC13" s="1"/>
      <c r="AD13" s="1"/>
      <c r="AE13" s="1"/>
    </row>
    <row r="14" spans="1:31" ht="12" customHeight="1">
      <c r="A14" s="48" t="s">
        <v>703</v>
      </c>
      <c r="B14" s="394"/>
      <c r="C14" s="75">
        <f t="shared" ref="C14:F14" si="5">SUM(C5:C13)</f>
        <v>0</v>
      </c>
      <c r="D14" s="75">
        <f t="shared" si="5"/>
        <v>0</v>
      </c>
      <c r="E14" s="75">
        <f t="shared" si="5"/>
        <v>0</v>
      </c>
      <c r="F14" s="75">
        <f t="shared" si="5"/>
        <v>0</v>
      </c>
      <c r="G14" s="699"/>
      <c r="H14" s="1"/>
      <c r="I14" s="1"/>
      <c r="J14" s="1"/>
      <c r="K14" s="1"/>
      <c r="L14" s="1"/>
      <c r="M14" s="1"/>
      <c r="N14" s="1"/>
      <c r="O14" s="1"/>
      <c r="P14" s="1"/>
      <c r="Q14" s="1"/>
      <c r="R14" s="1"/>
      <c r="S14" s="1"/>
      <c r="T14" s="1"/>
      <c r="U14" s="1"/>
      <c r="V14" s="1"/>
      <c r="W14" s="1"/>
      <c r="X14" s="1"/>
      <c r="Y14" s="1"/>
      <c r="Z14" s="1"/>
    </row>
    <row r="15" spans="1:31" ht="12" customHeight="1">
      <c r="A15" s="1"/>
      <c r="B15" s="74"/>
      <c r="C15" s="1"/>
      <c r="D15" s="1"/>
      <c r="E15" s="1"/>
      <c r="F15" s="1"/>
      <c r="G15" s="1"/>
      <c r="H15" s="1"/>
      <c r="I15" s="1"/>
      <c r="J15" s="1"/>
      <c r="K15" s="1"/>
      <c r="L15" s="1"/>
      <c r="M15" s="1"/>
      <c r="N15" s="1"/>
      <c r="O15" s="1"/>
      <c r="P15" s="1"/>
      <c r="Q15" s="1"/>
      <c r="R15" s="1"/>
      <c r="S15" s="1"/>
      <c r="T15" s="1"/>
      <c r="U15" s="1"/>
      <c r="V15" s="1"/>
      <c r="W15" s="1"/>
      <c r="X15" s="1"/>
      <c r="Y15" s="1"/>
      <c r="Z15" s="1"/>
    </row>
    <row r="16" spans="1:31" ht="12" customHeight="1">
      <c r="A16" s="14" t="s">
        <v>704</v>
      </c>
      <c r="B16" s="652"/>
      <c r="C16" s="704" t="s">
        <v>76</v>
      </c>
      <c r="D16" s="14"/>
      <c r="E16" s="14"/>
      <c r="F16" s="14"/>
      <c r="G16" s="14"/>
      <c r="H16" s="14"/>
      <c r="I16" s="14"/>
      <c r="J16" s="14"/>
      <c r="K16" s="14"/>
      <c r="L16" s="14"/>
      <c r="M16" s="14"/>
      <c r="N16" s="653"/>
      <c r="O16" s="14" t="s">
        <v>77</v>
      </c>
      <c r="P16" s="14"/>
      <c r="Q16" s="14"/>
      <c r="R16" s="14"/>
      <c r="S16" s="14"/>
      <c r="T16" s="14"/>
      <c r="U16" s="14"/>
      <c r="V16" s="14"/>
      <c r="W16" s="14"/>
      <c r="X16" s="14"/>
      <c r="Y16" s="14"/>
      <c r="Z16" s="14"/>
      <c r="AA16" s="14"/>
      <c r="AB16" s="14"/>
      <c r="AC16" s="14"/>
      <c r="AD16" s="14"/>
      <c r="AE16" s="14"/>
    </row>
    <row r="17" spans="1:31" ht="12" customHeight="1">
      <c r="A17" s="83" t="s">
        <v>705</v>
      </c>
      <c r="B17" s="83" t="s">
        <v>706</v>
      </c>
      <c r="C17" s="705">
        <f>'2 yr monthly cash flow'!B8</f>
        <v>6</v>
      </c>
      <c r="D17" s="375">
        <f>'2 yr monthly cash flow'!C8</f>
        <v>7</v>
      </c>
      <c r="E17" s="375">
        <f>'2 yr monthly cash flow'!D8</f>
        <v>8</v>
      </c>
      <c r="F17" s="375">
        <f>'2 yr monthly cash flow'!E8</f>
        <v>9</v>
      </c>
      <c r="G17" s="375">
        <f>'2 yr monthly cash flow'!F8</f>
        <v>10</v>
      </c>
      <c r="H17" s="375">
        <f>'2 yr monthly cash flow'!G8</f>
        <v>11</v>
      </c>
      <c r="I17" s="375">
        <f>'2 yr monthly cash flow'!H8</f>
        <v>12</v>
      </c>
      <c r="J17" s="375">
        <f>'2 yr monthly cash flow'!I8</f>
        <v>1</v>
      </c>
      <c r="K17" s="375">
        <f>'2 yr monthly cash flow'!J8</f>
        <v>2</v>
      </c>
      <c r="L17" s="375">
        <f>'2 yr monthly cash flow'!K8</f>
        <v>3</v>
      </c>
      <c r="M17" s="375">
        <f>'2 yr monthly cash flow'!L8</f>
        <v>4</v>
      </c>
      <c r="N17" s="601">
        <f>'2 yr monthly cash flow'!M8</f>
        <v>5</v>
      </c>
      <c r="O17" s="583">
        <f>'2 yr monthly cash flow'!N8</f>
        <v>6</v>
      </c>
      <c r="P17" s="375">
        <f>'2 yr monthly cash flow'!O8</f>
        <v>7</v>
      </c>
      <c r="Q17" s="375">
        <f>'2 yr monthly cash flow'!P8</f>
        <v>8</v>
      </c>
      <c r="R17" s="375">
        <f>'2 yr monthly cash flow'!Q8</f>
        <v>9</v>
      </c>
      <c r="S17" s="375">
        <f>'2 yr monthly cash flow'!R8</f>
        <v>10</v>
      </c>
      <c r="T17" s="375">
        <f>'2 yr monthly cash flow'!S8</f>
        <v>11</v>
      </c>
      <c r="U17" s="375">
        <f>'2 yr monthly cash flow'!T8</f>
        <v>12</v>
      </c>
      <c r="V17" s="375">
        <f>'2 yr monthly cash flow'!U8</f>
        <v>1</v>
      </c>
      <c r="W17" s="375">
        <f>'2 yr monthly cash flow'!V8</f>
        <v>2</v>
      </c>
      <c r="X17" s="375">
        <f>'2 yr monthly cash flow'!W8</f>
        <v>3</v>
      </c>
      <c r="Y17" s="375">
        <f>'2 yr monthly cash flow'!X8</f>
        <v>4</v>
      </c>
      <c r="Z17" s="375">
        <f>'2 yr monthly cash flow'!Y8</f>
        <v>5</v>
      </c>
      <c r="AA17" s="584"/>
      <c r="AB17" s="584"/>
      <c r="AC17" s="101"/>
      <c r="AD17" s="101"/>
      <c r="AE17" s="91"/>
    </row>
    <row r="18" spans="1:31" ht="12" customHeight="1">
      <c r="A18" s="641" t="s">
        <v>340</v>
      </c>
      <c r="B18" s="641"/>
      <c r="C18" s="57"/>
      <c r="D18" s="586"/>
      <c r="E18" s="57"/>
      <c r="F18" s="57"/>
      <c r="G18" s="57"/>
      <c r="H18" s="57"/>
      <c r="I18" s="57"/>
      <c r="J18" s="57"/>
      <c r="K18" s="57"/>
      <c r="L18" s="57"/>
      <c r="M18" s="57"/>
      <c r="N18" s="655"/>
      <c r="O18" s="586"/>
      <c r="P18" s="57"/>
      <c r="Q18" s="57"/>
      <c r="R18" s="57"/>
      <c r="S18" s="57"/>
      <c r="T18" s="57"/>
      <c r="U18" s="57"/>
      <c r="V18" s="57"/>
      <c r="W18" s="57"/>
      <c r="X18" s="57"/>
      <c r="Y18" s="57"/>
      <c r="Z18" s="57"/>
      <c r="AA18" s="423"/>
      <c r="AB18" s="423"/>
    </row>
    <row r="19" spans="1:31" ht="12" customHeight="1">
      <c r="A19" s="641" t="s">
        <v>805</v>
      </c>
      <c r="B19" s="641"/>
      <c r="C19" s="57"/>
      <c r="D19" s="586"/>
      <c r="E19" s="57"/>
      <c r="F19" s="57"/>
      <c r="G19" s="57"/>
      <c r="H19" s="57"/>
      <c r="I19" s="57"/>
      <c r="J19" s="57"/>
      <c r="K19" s="57"/>
      <c r="L19" s="57"/>
      <c r="M19" s="57"/>
      <c r="N19" s="655"/>
      <c r="O19" s="586"/>
      <c r="P19" s="57"/>
      <c r="Q19" s="57"/>
      <c r="R19" s="57"/>
      <c r="S19" s="57"/>
      <c r="T19" s="57"/>
      <c r="U19" s="57"/>
      <c r="V19" s="57"/>
      <c r="W19" s="57"/>
      <c r="X19" s="57"/>
      <c r="Y19" s="57"/>
      <c r="Z19" s="57"/>
      <c r="AA19" s="423"/>
      <c r="AB19" s="423"/>
    </row>
    <row r="20" spans="1:31" ht="12" customHeight="1">
      <c r="A20" s="641" t="s">
        <v>344</v>
      </c>
      <c r="B20" s="641"/>
      <c r="C20" s="57"/>
      <c r="D20" s="586"/>
      <c r="E20" s="57"/>
      <c r="F20" s="57"/>
      <c r="G20" s="57"/>
      <c r="H20" s="57"/>
      <c r="I20" s="57"/>
      <c r="J20" s="57"/>
      <c r="K20" s="57"/>
      <c r="L20" s="57"/>
      <c r="M20" s="57"/>
      <c r="N20" s="655"/>
      <c r="O20" s="586"/>
      <c r="P20" s="57"/>
      <c r="Q20" s="57"/>
      <c r="R20" s="57"/>
      <c r="S20" s="57"/>
      <c r="T20" s="57"/>
      <c r="U20" s="57"/>
      <c r="V20" s="57"/>
      <c r="W20" s="57"/>
      <c r="X20" s="57"/>
      <c r="Y20" s="57"/>
      <c r="Z20" s="57"/>
      <c r="AA20" s="423"/>
      <c r="AB20" s="423"/>
    </row>
    <row r="21" spans="1:31" ht="12" customHeight="1">
      <c r="A21" s="641" t="s">
        <v>346</v>
      </c>
      <c r="B21" s="641"/>
      <c r="C21" s="57"/>
      <c r="D21" s="586"/>
      <c r="E21" s="57"/>
      <c r="F21" s="57"/>
      <c r="G21" s="57"/>
      <c r="H21" s="57"/>
      <c r="I21" s="57"/>
      <c r="J21" s="57"/>
      <c r="K21" s="57"/>
      <c r="L21" s="57"/>
      <c r="M21" s="57"/>
      <c r="N21" s="655"/>
      <c r="O21" s="586"/>
      <c r="P21" s="57"/>
      <c r="Q21" s="57"/>
      <c r="R21" s="57"/>
      <c r="S21" s="57"/>
      <c r="T21" s="57"/>
      <c r="U21" s="57"/>
      <c r="V21" s="57"/>
      <c r="W21" s="57"/>
      <c r="X21" s="57"/>
      <c r="Y21" s="57"/>
      <c r="Z21" s="57"/>
      <c r="AA21" s="423"/>
      <c r="AB21" s="423"/>
    </row>
    <row r="22" spans="1:31" ht="12" customHeight="1">
      <c r="A22" s="641" t="s">
        <v>331</v>
      </c>
      <c r="B22" s="641"/>
      <c r="C22" s="57"/>
      <c r="D22" s="586"/>
      <c r="E22" s="57"/>
      <c r="F22" s="57"/>
      <c r="G22" s="57"/>
      <c r="H22" s="57"/>
      <c r="I22" s="57"/>
      <c r="J22" s="57"/>
      <c r="K22" s="57"/>
      <c r="L22" s="57"/>
      <c r="M22" s="57"/>
      <c r="N22" s="655"/>
      <c r="O22" s="586"/>
      <c r="P22" s="57"/>
      <c r="Q22" s="57"/>
      <c r="R22" s="57"/>
      <c r="S22" s="57"/>
      <c r="T22" s="57"/>
      <c r="U22" s="57"/>
      <c r="V22" s="57"/>
      <c r="W22" s="57"/>
      <c r="X22" s="57"/>
      <c r="Y22" s="57"/>
      <c r="Z22" s="57"/>
      <c r="AA22" s="423"/>
      <c r="AB22" s="423"/>
    </row>
    <row r="23" spans="1:31" ht="12" customHeight="1">
      <c r="A23" s="641"/>
      <c r="B23" s="641"/>
      <c r="C23" s="57"/>
      <c r="D23" s="586"/>
      <c r="E23" s="57"/>
      <c r="F23" s="57"/>
      <c r="G23" s="57"/>
      <c r="H23" s="57"/>
      <c r="I23" s="57"/>
      <c r="J23" s="57"/>
      <c r="K23" s="57"/>
      <c r="L23" s="57"/>
      <c r="M23" s="57"/>
      <c r="N23" s="655"/>
      <c r="O23" s="706"/>
      <c r="P23" s="57"/>
      <c r="Q23" s="57"/>
      <c r="R23" s="57"/>
      <c r="S23" s="57"/>
      <c r="T23" s="57"/>
      <c r="U23" s="57"/>
      <c r="V23" s="57"/>
      <c r="W23" s="57"/>
      <c r="X23" s="57"/>
      <c r="Y23" s="57"/>
      <c r="Z23" s="57"/>
      <c r="AA23" s="423"/>
      <c r="AB23" s="423"/>
      <c r="AC23" s="1"/>
      <c r="AD23" s="1"/>
      <c r="AE23" s="1"/>
    </row>
    <row r="24" spans="1:31" ht="12" customHeight="1">
      <c r="A24" s="641"/>
      <c r="B24" s="641"/>
      <c r="C24" s="57"/>
      <c r="D24" s="586"/>
      <c r="E24" s="57"/>
      <c r="F24" s="57"/>
      <c r="G24" s="57"/>
      <c r="H24" s="57"/>
      <c r="I24" s="57"/>
      <c r="J24" s="57"/>
      <c r="K24" s="57"/>
      <c r="L24" s="57"/>
      <c r="M24" s="57"/>
      <c r="N24" s="655"/>
      <c r="O24" s="706"/>
      <c r="P24" s="57"/>
      <c r="Q24" s="57"/>
      <c r="R24" s="57"/>
      <c r="S24" s="57"/>
      <c r="T24" s="57"/>
      <c r="U24" s="57"/>
      <c r="V24" s="57"/>
      <c r="W24" s="57"/>
      <c r="X24" s="57"/>
      <c r="Y24" s="57"/>
      <c r="Z24" s="57"/>
      <c r="AA24" s="423"/>
      <c r="AB24" s="423"/>
      <c r="AC24" s="1"/>
      <c r="AD24" s="1"/>
      <c r="AE24" s="1"/>
    </row>
    <row r="25" spans="1:31" ht="12" customHeight="1">
      <c r="A25" s="641"/>
      <c r="B25" s="641"/>
      <c r="C25" s="57"/>
      <c r="D25" s="586"/>
      <c r="E25" s="57"/>
      <c r="F25" s="57"/>
      <c r="G25" s="57"/>
      <c r="H25" s="57"/>
      <c r="I25" s="57"/>
      <c r="J25" s="57"/>
      <c r="K25" s="57"/>
      <c r="L25" s="57"/>
      <c r="M25" s="57"/>
      <c r="N25" s="655"/>
      <c r="O25" s="706"/>
      <c r="P25" s="57"/>
      <c r="Q25" s="57"/>
      <c r="R25" s="57"/>
      <c r="S25" s="57"/>
      <c r="T25" s="57"/>
      <c r="U25" s="57"/>
      <c r="V25" s="57"/>
      <c r="W25" s="57"/>
      <c r="X25" s="57"/>
      <c r="Y25" s="57"/>
      <c r="Z25" s="57"/>
      <c r="AA25" s="423"/>
      <c r="AB25" s="423"/>
      <c r="AC25" s="1"/>
      <c r="AD25" s="1"/>
      <c r="AE25" s="1"/>
    </row>
    <row r="26" spans="1:31" ht="12" customHeight="1">
      <c r="A26" s="641"/>
      <c r="B26" s="641"/>
      <c r="C26" s="57"/>
      <c r="D26" s="586"/>
      <c r="E26" s="57"/>
      <c r="F26" s="57"/>
      <c r="G26" s="57"/>
      <c r="H26" s="57"/>
      <c r="I26" s="57"/>
      <c r="J26" s="57"/>
      <c r="K26" s="57"/>
      <c r="L26" s="57"/>
      <c r="M26" s="57"/>
      <c r="N26" s="655"/>
      <c r="O26" s="706"/>
      <c r="P26" s="57"/>
      <c r="Q26" s="57"/>
      <c r="R26" s="57"/>
      <c r="S26" s="57"/>
      <c r="T26" s="57"/>
      <c r="U26" s="57"/>
      <c r="V26" s="57"/>
      <c r="W26" s="57"/>
      <c r="X26" s="57"/>
      <c r="Y26" s="57"/>
      <c r="Z26" s="57"/>
      <c r="AA26" s="423"/>
      <c r="AB26" s="423"/>
      <c r="AC26" s="1"/>
      <c r="AD26" s="1"/>
      <c r="AE26" s="1"/>
    </row>
    <row r="27" spans="1:31" ht="12" customHeight="1">
      <c r="A27" s="703" t="s">
        <v>568</v>
      </c>
      <c r="B27" s="703"/>
      <c r="C27" s="707">
        <f t="shared" ref="C27:Z27" si="6">SUM(C18:C26)</f>
        <v>0</v>
      </c>
      <c r="D27" s="707">
        <f t="shared" si="6"/>
        <v>0</v>
      </c>
      <c r="E27" s="707">
        <f t="shared" si="6"/>
        <v>0</v>
      </c>
      <c r="F27" s="707">
        <f t="shared" si="6"/>
        <v>0</v>
      </c>
      <c r="G27" s="707">
        <f t="shared" si="6"/>
        <v>0</v>
      </c>
      <c r="H27" s="707">
        <f t="shared" si="6"/>
        <v>0</v>
      </c>
      <c r="I27" s="707">
        <f t="shared" si="6"/>
        <v>0</v>
      </c>
      <c r="J27" s="707">
        <f t="shared" si="6"/>
        <v>0</v>
      </c>
      <c r="K27" s="707">
        <f t="shared" si="6"/>
        <v>0</v>
      </c>
      <c r="L27" s="707">
        <f t="shared" si="6"/>
        <v>0</v>
      </c>
      <c r="M27" s="707">
        <f t="shared" si="6"/>
        <v>0</v>
      </c>
      <c r="N27" s="707">
        <f t="shared" si="6"/>
        <v>0</v>
      </c>
      <c r="O27" s="707">
        <f t="shared" si="6"/>
        <v>0</v>
      </c>
      <c r="P27" s="707">
        <f t="shared" si="6"/>
        <v>0</v>
      </c>
      <c r="Q27" s="707">
        <f t="shared" si="6"/>
        <v>0</v>
      </c>
      <c r="R27" s="707">
        <f t="shared" si="6"/>
        <v>0</v>
      </c>
      <c r="S27" s="707">
        <f t="shared" si="6"/>
        <v>0</v>
      </c>
      <c r="T27" s="707">
        <f t="shared" si="6"/>
        <v>0</v>
      </c>
      <c r="U27" s="707">
        <f t="shared" si="6"/>
        <v>0</v>
      </c>
      <c r="V27" s="707">
        <f t="shared" si="6"/>
        <v>0</v>
      </c>
      <c r="W27" s="707">
        <f t="shared" si="6"/>
        <v>0</v>
      </c>
      <c r="X27" s="707">
        <f t="shared" si="6"/>
        <v>0</v>
      </c>
      <c r="Y27" s="707">
        <f t="shared" si="6"/>
        <v>0</v>
      </c>
      <c r="Z27" s="707">
        <f t="shared" si="6"/>
        <v>0</v>
      </c>
    </row>
    <row r="28" spans="1:31" ht="12" customHeight="1">
      <c r="A28" s="1"/>
      <c r="B28" s="74"/>
      <c r="C28" s="1"/>
      <c r="D28" s="1"/>
      <c r="E28" s="1"/>
      <c r="F28" s="1"/>
      <c r="G28" s="1"/>
      <c r="H28" s="1"/>
      <c r="I28" s="1"/>
      <c r="J28" s="1"/>
      <c r="K28" s="1"/>
      <c r="L28" s="1"/>
      <c r="M28" s="1"/>
      <c r="N28" s="618"/>
      <c r="O28" s="1"/>
      <c r="P28" s="1"/>
      <c r="Q28" s="1"/>
      <c r="R28" s="1"/>
      <c r="S28" s="1"/>
      <c r="T28" s="1"/>
      <c r="U28" s="1"/>
      <c r="V28" s="1"/>
      <c r="W28" s="1"/>
      <c r="X28" s="1"/>
      <c r="Y28" s="1"/>
      <c r="Z28" s="1"/>
    </row>
    <row r="29" spans="1:31" ht="12" customHeight="1">
      <c r="A29" s="1"/>
      <c r="B29" s="74"/>
      <c r="C29" s="1"/>
      <c r="D29" s="1"/>
      <c r="E29" s="1"/>
      <c r="F29" s="1"/>
      <c r="G29" s="1"/>
      <c r="H29" s="1"/>
      <c r="I29" s="1"/>
      <c r="J29" s="1"/>
      <c r="K29" s="1"/>
      <c r="L29" s="1"/>
      <c r="M29" s="1"/>
      <c r="N29" s="1"/>
      <c r="O29" s="1"/>
      <c r="P29" s="1"/>
      <c r="Q29" s="1"/>
      <c r="R29" s="1"/>
      <c r="S29" s="1"/>
      <c r="T29" s="1"/>
      <c r="U29" s="1"/>
      <c r="V29" s="1"/>
      <c r="W29" s="1"/>
      <c r="X29" s="1"/>
      <c r="Y29" s="1"/>
      <c r="Z29" s="1"/>
    </row>
    <row r="30" spans="1:31" ht="12" customHeight="1">
      <c r="A30" s="1"/>
      <c r="B30" s="74"/>
      <c r="C30" s="1"/>
      <c r="D30" s="1"/>
      <c r="E30" s="1"/>
      <c r="F30" s="1"/>
      <c r="G30" s="1"/>
      <c r="H30" s="1"/>
      <c r="I30" s="1"/>
      <c r="J30" s="1"/>
      <c r="K30" s="1"/>
      <c r="L30" s="1"/>
      <c r="M30" s="1"/>
      <c r="N30" s="1"/>
      <c r="O30" s="1"/>
      <c r="P30" s="1"/>
      <c r="Q30" s="1"/>
      <c r="R30" s="1"/>
      <c r="S30" s="1"/>
      <c r="T30" s="1"/>
      <c r="U30" s="1"/>
      <c r="V30" s="1"/>
      <c r="W30" s="1"/>
      <c r="X30" s="1"/>
      <c r="Y30" s="1"/>
      <c r="Z30" s="1"/>
    </row>
    <row r="31" spans="1:31" ht="12" customHeight="1">
      <c r="A31" s="1"/>
      <c r="B31" s="74"/>
      <c r="C31" s="1"/>
      <c r="D31" s="1"/>
      <c r="E31" s="1"/>
      <c r="F31" s="1"/>
      <c r="G31" s="1"/>
      <c r="H31" s="1"/>
      <c r="I31" s="1"/>
      <c r="J31" s="1"/>
      <c r="K31" s="1"/>
      <c r="L31" s="1"/>
      <c r="M31" s="1"/>
      <c r="N31" s="1"/>
      <c r="O31" s="1"/>
      <c r="P31" s="1"/>
      <c r="Q31" s="1"/>
      <c r="R31" s="1"/>
      <c r="S31" s="1"/>
      <c r="T31" s="1"/>
      <c r="U31" s="1"/>
      <c r="V31" s="1"/>
      <c r="W31" s="1"/>
      <c r="X31" s="1"/>
      <c r="Y31" s="1"/>
      <c r="Z31" s="1"/>
    </row>
    <row r="32" spans="1:31" ht="12" customHeight="1">
      <c r="A32" s="1"/>
      <c r="B32" s="74"/>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74"/>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74"/>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74"/>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74"/>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74"/>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74"/>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74"/>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74"/>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74"/>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74"/>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74"/>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74"/>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74"/>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74"/>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74"/>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74"/>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74"/>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74"/>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74"/>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74"/>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74"/>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74"/>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74"/>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74"/>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74"/>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74"/>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74"/>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74"/>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74"/>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74"/>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74"/>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74"/>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74"/>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74"/>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74"/>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74"/>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74"/>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74"/>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74"/>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74"/>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74"/>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74"/>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74"/>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74"/>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74"/>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74"/>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74"/>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74"/>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74"/>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74"/>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74"/>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74"/>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74"/>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74"/>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74"/>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74"/>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74"/>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74"/>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74"/>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74"/>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74"/>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74"/>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74"/>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74"/>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74"/>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74"/>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74"/>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7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7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7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7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7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7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7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7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7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7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7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7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7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7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7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7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7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7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7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7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7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7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7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7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7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7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7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7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7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7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7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7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7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7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7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7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7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7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7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7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7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7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7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7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7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7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7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7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7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7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7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7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7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7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7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7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7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7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7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7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7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7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7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7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7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7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7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7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7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7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7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7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7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7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7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7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7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7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7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7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7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7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7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7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7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7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7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7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7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7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7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7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7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7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7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7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7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7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7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7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7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7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7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7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7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7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7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7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7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7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7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7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7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7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7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7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7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7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7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7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7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7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7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7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7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7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7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7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sI97cfw3mzb+A3e8ZkqY0z+vGGJG8CtD0kL1Xf6dGazCbfWSv06tqwb55YY3jItnDNrBIZmv4BUnWzD2KTMhA==" saltValue="npxwYhXD/dldxGrQB40HOA==" spinCount="100000" sheet="1" objects="1" scenarios="1"/>
  <pageMargins left="0.75" right="0.75" top="1" bottom="1" header="0" footer="0"/>
  <pageSetup scale="74"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D1000"/>
  <sheetViews>
    <sheetView showGridLines="0" workbookViewId="0">
      <selection activeCell="A33" sqref="A33"/>
    </sheetView>
  </sheetViews>
  <sheetFormatPr defaultColWidth="14.44140625" defaultRowHeight="15" customHeight="1"/>
  <cols>
    <col min="1" max="1" width="38.5546875" customWidth="1"/>
    <col min="2" max="2" width="7.5546875" customWidth="1"/>
    <col min="3" max="3" width="10.33203125" customWidth="1"/>
    <col min="4" max="4" width="10.44140625" customWidth="1"/>
    <col min="5" max="7" width="12.6640625" customWidth="1"/>
    <col min="8" max="8" width="14.5546875" customWidth="1"/>
    <col min="9" max="9" width="12.6640625" customWidth="1"/>
    <col min="10" max="12" width="10.44140625" customWidth="1"/>
    <col min="13" max="13" width="10.109375" customWidth="1"/>
    <col min="14" max="14" width="10.44140625" customWidth="1"/>
    <col min="15" max="15" width="11.33203125" customWidth="1"/>
    <col min="16" max="19" width="10.44140625" customWidth="1"/>
    <col min="20" max="20" width="10.109375" customWidth="1"/>
    <col min="21" max="26" width="10.33203125" customWidth="1"/>
    <col min="27" max="30" width="8.6640625" customWidth="1"/>
  </cols>
  <sheetData>
    <row r="1" spans="1:30" ht="12" customHeight="1">
      <c r="A1" s="1"/>
      <c r="B1" s="74"/>
      <c r="C1" s="1"/>
      <c r="D1" s="1"/>
      <c r="E1" s="1"/>
      <c r="F1" s="1"/>
      <c r="G1" s="1"/>
      <c r="H1" s="1"/>
      <c r="I1" s="1"/>
      <c r="J1" s="1"/>
      <c r="K1" s="1"/>
      <c r="L1" s="1"/>
      <c r="M1" s="1"/>
      <c r="N1" s="1"/>
      <c r="O1" s="1"/>
      <c r="P1" s="1"/>
      <c r="Q1" s="1"/>
      <c r="R1" s="1"/>
      <c r="S1" s="1"/>
      <c r="T1" s="1"/>
      <c r="U1" s="1"/>
      <c r="V1" s="1"/>
      <c r="W1" s="1"/>
      <c r="X1" s="1"/>
      <c r="Y1" s="1"/>
      <c r="Z1" s="1"/>
    </row>
    <row r="2" spans="1:30" ht="17.399999999999999">
      <c r="A2" s="540" t="s">
        <v>806</v>
      </c>
      <c r="B2" s="74"/>
      <c r="C2" s="1"/>
      <c r="D2" s="1"/>
      <c r="E2" s="1"/>
      <c r="F2" s="1"/>
      <c r="G2" s="1"/>
      <c r="H2" s="1"/>
      <c r="I2" s="1"/>
      <c r="J2" s="1"/>
      <c r="K2" s="1"/>
      <c r="L2" s="1"/>
      <c r="M2" s="1"/>
      <c r="N2" s="1"/>
      <c r="O2" s="1"/>
      <c r="P2" s="1"/>
      <c r="Q2" s="1"/>
      <c r="R2" s="1"/>
      <c r="S2" s="1"/>
      <c r="T2" s="1"/>
      <c r="U2" s="1"/>
      <c r="V2" s="1"/>
      <c r="W2" s="1"/>
      <c r="X2" s="1"/>
      <c r="Y2" s="1"/>
      <c r="Z2" s="1"/>
    </row>
    <row r="3" spans="1:30" ht="12" customHeight="1">
      <c r="A3" s="1"/>
      <c r="B3" s="74"/>
      <c r="C3" s="1"/>
      <c r="D3" s="1"/>
      <c r="E3" s="1"/>
      <c r="F3" s="1"/>
      <c r="G3" s="28"/>
      <c r="H3" s="1"/>
      <c r="I3" s="1"/>
      <c r="J3" s="1"/>
      <c r="K3" s="1"/>
      <c r="L3" s="1"/>
      <c r="M3" s="1"/>
      <c r="N3" s="1"/>
      <c r="O3" s="1"/>
      <c r="P3" s="1"/>
      <c r="Q3" s="1"/>
      <c r="R3" s="1"/>
      <c r="S3" s="1"/>
      <c r="T3" s="1"/>
      <c r="U3" s="1"/>
      <c r="V3" s="1"/>
      <c r="W3" s="1"/>
      <c r="X3" s="1"/>
      <c r="Y3" s="1"/>
      <c r="Z3" s="1"/>
    </row>
    <row r="4" spans="1:30" ht="12" customHeight="1">
      <c r="A4" s="571" t="s">
        <v>699</v>
      </c>
      <c r="B4" s="572" t="s">
        <v>559</v>
      </c>
      <c r="C4" s="572" t="s">
        <v>76</v>
      </c>
      <c r="D4" s="572" t="s">
        <v>77</v>
      </c>
      <c r="E4" s="572" t="s">
        <v>78</v>
      </c>
      <c r="F4" s="572" t="s">
        <v>79</v>
      </c>
      <c r="G4" s="574"/>
      <c r="H4" s="14" t="s">
        <v>750</v>
      </c>
      <c r="I4" s="1"/>
      <c r="J4" s="1"/>
      <c r="K4" s="1"/>
      <c r="L4" s="1"/>
      <c r="M4" s="1"/>
      <c r="N4" s="1"/>
      <c r="O4" s="1"/>
      <c r="P4" s="1"/>
      <c r="Q4" s="1"/>
      <c r="R4" s="1"/>
      <c r="S4" s="1"/>
      <c r="T4" s="1"/>
      <c r="U4" s="1"/>
      <c r="V4" s="1"/>
      <c r="W4" s="1"/>
      <c r="X4" s="1"/>
      <c r="Y4" s="1"/>
      <c r="Z4" s="1"/>
    </row>
    <row r="5" spans="1:30" ht="12" customHeight="1">
      <c r="A5" s="2" t="str">
        <f>IF(A16="", "", A16)</f>
        <v>Insurance</v>
      </c>
      <c r="B5" s="130"/>
      <c r="C5" s="58">
        <f t="shared" ref="C5:C9" si="0">IF(SUM(C20:N20)&gt;0, SUM(C20:N20), 0)</f>
        <v>0</v>
      </c>
      <c r="D5" s="58">
        <f t="shared" ref="D5:D9" si="1">IF(SUM(O20:Z20)&gt;0, SUM(O20:Z20), 0)</f>
        <v>0</v>
      </c>
      <c r="E5" s="58">
        <f t="shared" ref="E5:E11" si="2">IF(D5="", "", D5*(1+B5))</f>
        <v>0</v>
      </c>
      <c r="F5" s="58">
        <f t="shared" ref="F5:F11" si="3">IF(E5="", "", E5*(1+B5))</f>
        <v>0</v>
      </c>
      <c r="G5" s="577"/>
      <c r="H5" s="970" t="s">
        <v>807</v>
      </c>
      <c r="I5" s="968"/>
      <c r="J5" s="968"/>
      <c r="K5" s="968"/>
      <c r="L5" s="1"/>
      <c r="M5" s="1"/>
      <c r="N5" s="1"/>
      <c r="O5" s="1"/>
      <c r="P5" s="1"/>
      <c r="Q5" s="1"/>
      <c r="R5" s="1"/>
      <c r="S5" s="1"/>
      <c r="T5" s="1"/>
      <c r="U5" s="1"/>
      <c r="V5" s="1"/>
      <c r="W5" s="1"/>
      <c r="X5" s="1"/>
      <c r="Y5" s="1"/>
      <c r="Z5" s="1"/>
    </row>
    <row r="6" spans="1:30" ht="12" customHeight="1">
      <c r="A6" s="2" t="str">
        <f t="shared" ref="A6:A10" si="4">IF(A21="", "", A21)</f>
        <v>Leases</v>
      </c>
      <c r="B6" s="130"/>
      <c r="C6" s="58">
        <f t="shared" si="0"/>
        <v>0</v>
      </c>
      <c r="D6" s="58">
        <f t="shared" si="1"/>
        <v>0</v>
      </c>
      <c r="E6" s="58">
        <f t="shared" si="2"/>
        <v>0</v>
      </c>
      <c r="F6" s="58">
        <f t="shared" si="3"/>
        <v>0</v>
      </c>
      <c r="G6" s="577"/>
      <c r="H6" s="968"/>
      <c r="I6" s="968"/>
      <c r="J6" s="968"/>
      <c r="K6" s="968"/>
      <c r="L6" s="1"/>
      <c r="M6" s="1"/>
      <c r="N6" s="1"/>
      <c r="O6" s="1"/>
      <c r="P6" s="1"/>
      <c r="Q6" s="1"/>
      <c r="R6" s="1"/>
      <c r="S6" s="1"/>
      <c r="T6" s="1"/>
      <c r="U6" s="1"/>
      <c r="V6" s="1"/>
      <c r="W6" s="1"/>
      <c r="X6" s="1"/>
      <c r="Y6" s="1"/>
      <c r="Z6" s="1"/>
    </row>
    <row r="7" spans="1:30" ht="12" customHeight="1">
      <c r="A7" s="2" t="str">
        <f t="shared" si="4"/>
        <v>Charitable Contributions</v>
      </c>
      <c r="B7" s="130"/>
      <c r="C7" s="58">
        <f t="shared" si="0"/>
        <v>0</v>
      </c>
      <c r="D7" s="58">
        <f t="shared" si="1"/>
        <v>0</v>
      </c>
      <c r="E7" s="58">
        <f t="shared" si="2"/>
        <v>0</v>
      </c>
      <c r="F7" s="58">
        <f t="shared" si="3"/>
        <v>0</v>
      </c>
      <c r="G7" s="577"/>
      <c r="H7" s="968"/>
      <c r="I7" s="968"/>
      <c r="J7" s="968"/>
      <c r="K7" s="968"/>
      <c r="L7" s="1"/>
      <c r="M7" s="1"/>
      <c r="N7" s="1"/>
      <c r="O7" s="1"/>
      <c r="P7" s="1"/>
      <c r="Q7" s="1"/>
      <c r="R7" s="1"/>
      <c r="S7" s="1"/>
      <c r="T7" s="1"/>
      <c r="U7" s="1"/>
      <c r="V7" s="1"/>
      <c r="W7" s="1"/>
      <c r="X7" s="1"/>
      <c r="Y7" s="1"/>
      <c r="Z7" s="1"/>
    </row>
    <row r="8" spans="1:30" ht="12" customHeight="1">
      <c r="A8" s="2" t="str">
        <f t="shared" si="4"/>
        <v>Bad Debts/Write Offs</v>
      </c>
      <c r="B8" s="130"/>
      <c r="C8" s="58">
        <f t="shared" si="0"/>
        <v>0</v>
      </c>
      <c r="D8" s="58">
        <f t="shared" si="1"/>
        <v>0</v>
      </c>
      <c r="E8" s="58">
        <f t="shared" si="2"/>
        <v>0</v>
      </c>
      <c r="F8" s="58">
        <f t="shared" si="3"/>
        <v>0</v>
      </c>
      <c r="G8" s="577"/>
      <c r="H8" s="968"/>
      <c r="I8" s="968"/>
      <c r="J8" s="968"/>
      <c r="K8" s="968"/>
      <c r="L8" s="1"/>
      <c r="M8" s="1"/>
      <c r="N8" s="1"/>
      <c r="O8" s="1"/>
      <c r="P8" s="1"/>
      <c r="Q8" s="1"/>
      <c r="R8" s="1"/>
      <c r="S8" s="1"/>
      <c r="T8" s="1"/>
      <c r="U8" s="1"/>
      <c r="V8" s="1"/>
      <c r="W8" s="1"/>
      <c r="X8" s="1"/>
      <c r="Y8" s="1"/>
      <c r="Z8" s="1"/>
    </row>
    <row r="9" spans="1:30" ht="12" customHeight="1">
      <c r="A9" s="2" t="str">
        <f t="shared" si="4"/>
        <v>Professional Services/Legal</v>
      </c>
      <c r="B9" s="130"/>
      <c r="C9" s="58">
        <f t="shared" si="0"/>
        <v>0</v>
      </c>
      <c r="D9" s="58">
        <f t="shared" si="1"/>
        <v>0</v>
      </c>
      <c r="E9" s="58">
        <f t="shared" si="2"/>
        <v>0</v>
      </c>
      <c r="F9" s="58">
        <f t="shared" si="3"/>
        <v>0</v>
      </c>
      <c r="G9" s="577"/>
      <c r="H9" s="968"/>
      <c r="I9" s="968"/>
      <c r="J9" s="968"/>
      <c r="K9" s="968"/>
      <c r="L9" s="1"/>
      <c r="M9" s="1"/>
      <c r="N9" s="1"/>
      <c r="O9" s="1"/>
      <c r="P9" s="1"/>
      <c r="Q9" s="1"/>
      <c r="R9" s="1"/>
      <c r="S9" s="1"/>
      <c r="T9" s="1"/>
      <c r="U9" s="1"/>
      <c r="V9" s="1"/>
      <c r="W9" s="1"/>
      <c r="X9" s="1"/>
      <c r="Y9" s="1"/>
      <c r="Z9" s="1"/>
    </row>
    <row r="10" spans="1:30" ht="12" customHeight="1">
      <c r="A10" s="2" t="str">
        <f t="shared" si="4"/>
        <v>Bank Fees</v>
      </c>
      <c r="B10" s="130"/>
      <c r="C10" s="58">
        <f>IF(SUM(C29:N29)&gt;0, SUM(C29:N29), 0)</f>
        <v>0</v>
      </c>
      <c r="D10" s="58">
        <f>IF(SUM(O29:Z29)&gt;0, SUM(O29:Z29), 0)</f>
        <v>0</v>
      </c>
      <c r="E10" s="58">
        <f t="shared" si="2"/>
        <v>0</v>
      </c>
      <c r="F10" s="58">
        <f t="shared" si="3"/>
        <v>0</v>
      </c>
      <c r="G10" s="577"/>
      <c r="H10" s="968"/>
      <c r="I10" s="968"/>
      <c r="J10" s="968"/>
      <c r="K10" s="968"/>
      <c r="L10" s="1"/>
      <c r="M10" s="1"/>
      <c r="N10" s="1"/>
      <c r="O10" s="1"/>
      <c r="P10" s="1"/>
      <c r="Q10" s="1"/>
      <c r="R10" s="1"/>
      <c r="S10" s="1"/>
      <c r="T10" s="1"/>
      <c r="U10" s="1"/>
      <c r="V10" s="1"/>
      <c r="W10" s="1"/>
      <c r="X10" s="1"/>
      <c r="Y10" s="1"/>
      <c r="Z10" s="1"/>
    </row>
    <row r="11" spans="1:30" ht="12" customHeight="1">
      <c r="A11" s="708" t="s">
        <v>808</v>
      </c>
      <c r="B11" s="130"/>
      <c r="C11" s="58">
        <f>IF(SUM(C30:N30)&gt;0, SUM(C30:N30), "")</f>
        <v>135867.82235242563</v>
      </c>
      <c r="D11" s="58">
        <f>IF(SUM(O30:Z30)&gt;0, SUM(O30:Z30), "")</f>
        <v>135867.82235242563</v>
      </c>
      <c r="E11" s="58">
        <f t="shared" si="2"/>
        <v>135867.82235242563</v>
      </c>
      <c r="F11" s="58">
        <f t="shared" si="3"/>
        <v>135867.82235242563</v>
      </c>
      <c r="G11" s="577"/>
      <c r="H11" s="1"/>
      <c r="I11" s="1"/>
      <c r="J11" s="1"/>
      <c r="K11" s="1"/>
      <c r="L11" s="1"/>
      <c r="M11" s="1"/>
      <c r="N11" s="1"/>
      <c r="O11" s="1"/>
      <c r="P11" s="1"/>
      <c r="Q11" s="1"/>
      <c r="R11" s="1"/>
      <c r="S11" s="1"/>
      <c r="T11" s="1"/>
      <c r="U11" s="1"/>
      <c r="V11" s="1"/>
      <c r="W11" s="1"/>
      <c r="X11" s="1"/>
      <c r="Y11" s="1"/>
      <c r="Z11" s="1"/>
    </row>
    <row r="12" spans="1:30" ht="12" customHeight="1">
      <c r="A12" s="578" t="s">
        <v>703</v>
      </c>
      <c r="B12" s="623"/>
      <c r="C12" s="588">
        <f t="shared" ref="C12:F12" si="5">SUM(C5:C11)</f>
        <v>135867.82235242563</v>
      </c>
      <c r="D12" s="588">
        <f t="shared" si="5"/>
        <v>135867.82235242563</v>
      </c>
      <c r="E12" s="588">
        <f t="shared" si="5"/>
        <v>135867.82235242563</v>
      </c>
      <c r="F12" s="588">
        <f t="shared" si="5"/>
        <v>135867.82235242563</v>
      </c>
      <c r="G12" s="699"/>
      <c r="H12" s="1"/>
      <c r="I12" s="1"/>
      <c r="J12" s="1"/>
      <c r="K12" s="1"/>
      <c r="L12" s="1"/>
      <c r="M12" s="1"/>
      <c r="N12" s="1"/>
      <c r="O12" s="1"/>
      <c r="P12" s="1"/>
      <c r="Q12" s="1"/>
      <c r="R12" s="1"/>
      <c r="S12" s="1"/>
      <c r="T12" s="1"/>
      <c r="U12" s="1"/>
      <c r="V12" s="1"/>
      <c r="W12" s="1"/>
      <c r="X12" s="1"/>
      <c r="Y12" s="1"/>
      <c r="Z12" s="1"/>
    </row>
    <row r="13" spans="1:30" ht="12" customHeight="1">
      <c r="A13" s="1"/>
      <c r="B13" s="74"/>
      <c r="C13" s="1"/>
      <c r="D13" s="1"/>
      <c r="E13" s="1"/>
      <c r="F13" s="1"/>
      <c r="G13" s="1"/>
      <c r="H13" s="1"/>
      <c r="I13" s="1"/>
      <c r="J13" s="1"/>
      <c r="K13" s="1"/>
      <c r="L13" s="1"/>
      <c r="M13" s="1"/>
      <c r="N13" s="1"/>
      <c r="O13" s="1"/>
      <c r="P13" s="1"/>
      <c r="Q13" s="1"/>
      <c r="R13" s="1"/>
      <c r="S13" s="1"/>
      <c r="T13" s="1"/>
      <c r="U13" s="1"/>
      <c r="V13" s="1"/>
      <c r="W13" s="1"/>
      <c r="X13" s="1"/>
      <c r="Y13" s="1"/>
      <c r="Z13" s="1"/>
    </row>
    <row r="14" spans="1:30" ht="12" customHeight="1">
      <c r="A14" s="14" t="s">
        <v>704</v>
      </c>
      <c r="B14" s="652"/>
      <c r="C14" s="700" t="s">
        <v>76</v>
      </c>
      <c r="D14" s="14"/>
      <c r="E14" s="14"/>
      <c r="F14" s="14"/>
      <c r="G14" s="14"/>
      <c r="H14" s="14"/>
      <c r="I14" s="14"/>
      <c r="J14" s="14"/>
      <c r="K14" s="14"/>
      <c r="L14" s="14"/>
      <c r="M14" s="14"/>
      <c r="N14" s="709"/>
      <c r="O14" s="14" t="s">
        <v>77</v>
      </c>
      <c r="P14" s="14"/>
      <c r="Q14" s="14"/>
      <c r="R14" s="14"/>
      <c r="S14" s="14"/>
      <c r="T14" s="14"/>
      <c r="U14" s="14"/>
      <c r="V14" s="14"/>
      <c r="W14" s="14"/>
      <c r="X14" s="14"/>
      <c r="Y14" s="14"/>
      <c r="Z14" s="14"/>
      <c r="AA14" s="14"/>
      <c r="AB14" s="14"/>
      <c r="AC14" s="14"/>
      <c r="AD14" s="14"/>
    </row>
    <row r="15" spans="1:30" ht="12" customHeight="1">
      <c r="A15" s="710" t="s">
        <v>705</v>
      </c>
      <c r="B15" s="710" t="s">
        <v>706</v>
      </c>
      <c r="C15" s="705">
        <f>'2 yr monthly cash flow'!B8</f>
        <v>6</v>
      </c>
      <c r="D15" s="375">
        <f>'2 yr monthly cash flow'!C8</f>
        <v>7</v>
      </c>
      <c r="E15" s="375">
        <f>'2 yr monthly cash flow'!D8</f>
        <v>8</v>
      </c>
      <c r="F15" s="375">
        <f>'2 yr monthly cash flow'!E8</f>
        <v>9</v>
      </c>
      <c r="G15" s="375">
        <f>'2 yr monthly cash flow'!F8</f>
        <v>10</v>
      </c>
      <c r="H15" s="375">
        <f>'2 yr monthly cash flow'!G8</f>
        <v>11</v>
      </c>
      <c r="I15" s="375">
        <f>'2 yr monthly cash flow'!H8</f>
        <v>12</v>
      </c>
      <c r="J15" s="375">
        <f>'2 yr monthly cash flow'!I8</f>
        <v>1</v>
      </c>
      <c r="K15" s="375">
        <f>'2 yr monthly cash flow'!J8</f>
        <v>2</v>
      </c>
      <c r="L15" s="375">
        <f>'2 yr monthly cash flow'!K8</f>
        <v>3</v>
      </c>
      <c r="M15" s="375">
        <f>'2 yr monthly cash flow'!L8</f>
        <v>4</v>
      </c>
      <c r="N15" s="375">
        <f>'2 yr monthly cash flow'!M8</f>
        <v>5</v>
      </c>
      <c r="O15" s="583">
        <f>'2 yr monthly cash flow'!N8</f>
        <v>6</v>
      </c>
      <c r="P15" s="375">
        <f>'2 yr monthly cash flow'!O8</f>
        <v>7</v>
      </c>
      <c r="Q15" s="375">
        <f>'2 yr monthly cash flow'!P8</f>
        <v>8</v>
      </c>
      <c r="R15" s="375">
        <f>'2 yr monthly cash flow'!Q8</f>
        <v>9</v>
      </c>
      <c r="S15" s="375">
        <f>'2 yr monthly cash flow'!R8</f>
        <v>10</v>
      </c>
      <c r="T15" s="375">
        <f>'2 yr monthly cash flow'!S8</f>
        <v>11</v>
      </c>
      <c r="U15" s="375">
        <f>'2 yr monthly cash flow'!T8</f>
        <v>12</v>
      </c>
      <c r="V15" s="375">
        <f>'2 yr monthly cash flow'!U8</f>
        <v>1</v>
      </c>
      <c r="W15" s="375">
        <f>'2 yr monthly cash flow'!V8</f>
        <v>2</v>
      </c>
      <c r="X15" s="375">
        <f>'2 yr monthly cash flow'!W8</f>
        <v>3</v>
      </c>
      <c r="Y15" s="375">
        <f>'2 yr monthly cash flow'!X8</f>
        <v>4</v>
      </c>
      <c r="Z15" s="375">
        <f>'2 yr monthly cash flow'!Y8</f>
        <v>5</v>
      </c>
      <c r="AA15" s="584"/>
      <c r="AB15" s="584"/>
      <c r="AC15" s="101"/>
      <c r="AD15" s="101"/>
    </row>
    <row r="16" spans="1:30" ht="12" customHeight="1">
      <c r="A16" s="116" t="s">
        <v>809</v>
      </c>
      <c r="B16" s="267"/>
      <c r="C16" s="711"/>
      <c r="D16" s="712"/>
      <c r="E16" s="712"/>
      <c r="F16" s="712"/>
      <c r="G16" s="712"/>
      <c r="H16" s="712"/>
      <c r="I16" s="712"/>
      <c r="J16" s="712"/>
      <c r="K16" s="712"/>
      <c r="L16" s="712"/>
      <c r="M16" s="712"/>
      <c r="N16" s="712"/>
      <c r="O16" s="712"/>
      <c r="P16" s="712"/>
      <c r="Q16" s="712"/>
      <c r="R16" s="712"/>
      <c r="S16" s="712"/>
      <c r="T16" s="712"/>
      <c r="U16" s="712"/>
      <c r="V16" s="712"/>
      <c r="W16" s="712"/>
      <c r="X16" s="712"/>
      <c r="Y16" s="712"/>
      <c r="Z16" s="712"/>
      <c r="AA16" s="584"/>
      <c r="AB16" s="584"/>
      <c r="AC16" s="91"/>
      <c r="AD16" s="91"/>
    </row>
    <row r="17" spans="1:30" ht="12" customHeight="1">
      <c r="A17" s="126" t="s">
        <v>810</v>
      </c>
      <c r="B17" s="126"/>
      <c r="C17" s="57"/>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423"/>
      <c r="AB17" s="423"/>
      <c r="AC17" s="1"/>
      <c r="AD17" s="1"/>
    </row>
    <row r="18" spans="1:30" ht="12" customHeight="1">
      <c r="A18" s="126" t="s">
        <v>811</v>
      </c>
      <c r="B18" s="126"/>
      <c r="C18" s="57"/>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423"/>
      <c r="AB18" s="423"/>
      <c r="AC18" s="1"/>
      <c r="AD18" s="1"/>
    </row>
    <row r="19" spans="1:30" ht="12" customHeight="1">
      <c r="A19" s="126" t="s">
        <v>812</v>
      </c>
      <c r="B19" s="126"/>
      <c r="C19" s="57"/>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423"/>
      <c r="AB19" s="423"/>
      <c r="AC19" s="1"/>
      <c r="AD19" s="1"/>
    </row>
    <row r="20" spans="1:30" ht="12" customHeight="1">
      <c r="A20" s="713" t="s">
        <v>813</v>
      </c>
      <c r="B20" s="714"/>
      <c r="C20" s="715">
        <f t="shared" ref="C20:Z20" si="6">SUM(C17:C19)</f>
        <v>0</v>
      </c>
      <c r="D20" s="715">
        <f t="shared" si="6"/>
        <v>0</v>
      </c>
      <c r="E20" s="715">
        <f t="shared" si="6"/>
        <v>0</v>
      </c>
      <c r="F20" s="715">
        <f t="shared" si="6"/>
        <v>0</v>
      </c>
      <c r="G20" s="715">
        <f t="shared" si="6"/>
        <v>0</v>
      </c>
      <c r="H20" s="715">
        <f t="shared" si="6"/>
        <v>0</v>
      </c>
      <c r="I20" s="715">
        <f t="shared" si="6"/>
        <v>0</v>
      </c>
      <c r="J20" s="715">
        <f t="shared" si="6"/>
        <v>0</v>
      </c>
      <c r="K20" s="715">
        <f t="shared" si="6"/>
        <v>0</v>
      </c>
      <c r="L20" s="715">
        <f t="shared" si="6"/>
        <v>0</v>
      </c>
      <c r="M20" s="715">
        <f t="shared" si="6"/>
        <v>0</v>
      </c>
      <c r="N20" s="715">
        <f t="shared" si="6"/>
        <v>0</v>
      </c>
      <c r="O20" s="715">
        <f t="shared" si="6"/>
        <v>0</v>
      </c>
      <c r="P20" s="715">
        <f t="shared" si="6"/>
        <v>0</v>
      </c>
      <c r="Q20" s="715">
        <f t="shared" si="6"/>
        <v>0</v>
      </c>
      <c r="R20" s="715">
        <f t="shared" si="6"/>
        <v>0</v>
      </c>
      <c r="S20" s="715">
        <f t="shared" si="6"/>
        <v>0</v>
      </c>
      <c r="T20" s="715">
        <f t="shared" si="6"/>
        <v>0</v>
      </c>
      <c r="U20" s="715">
        <f t="shared" si="6"/>
        <v>0</v>
      </c>
      <c r="V20" s="715">
        <f t="shared" si="6"/>
        <v>0</v>
      </c>
      <c r="W20" s="715">
        <f t="shared" si="6"/>
        <v>0</v>
      </c>
      <c r="X20" s="715">
        <f t="shared" si="6"/>
        <v>0</v>
      </c>
      <c r="Y20" s="715">
        <f t="shared" si="6"/>
        <v>0</v>
      </c>
      <c r="Z20" s="715">
        <f t="shared" si="6"/>
        <v>0</v>
      </c>
      <c r="AA20" s="584"/>
      <c r="AB20" s="584"/>
      <c r="AC20" s="91"/>
      <c r="AD20" s="91"/>
    </row>
    <row r="21" spans="1:30" ht="12" customHeight="1">
      <c r="A21" s="126" t="s">
        <v>814</v>
      </c>
      <c r="B21" s="126"/>
      <c r="C21" s="57"/>
      <c r="D21" s="586"/>
      <c r="E21" s="57"/>
      <c r="F21" s="57"/>
      <c r="G21" s="57"/>
      <c r="H21" s="57"/>
      <c r="I21" s="57"/>
      <c r="J21" s="57"/>
      <c r="K21" s="57"/>
      <c r="L21" s="57"/>
      <c r="M21" s="57"/>
      <c r="N21" s="57"/>
      <c r="O21" s="586"/>
      <c r="P21" s="57"/>
      <c r="Q21" s="57"/>
      <c r="R21" s="57"/>
      <c r="S21" s="57"/>
      <c r="T21" s="57"/>
      <c r="U21" s="57"/>
      <c r="V21" s="57"/>
      <c r="W21" s="57"/>
      <c r="X21" s="57"/>
      <c r="Y21" s="57"/>
      <c r="Z21" s="57"/>
      <c r="AA21" s="423"/>
      <c r="AB21" s="423"/>
    </row>
    <row r="22" spans="1:30" ht="12" customHeight="1">
      <c r="A22" s="126" t="s">
        <v>815</v>
      </c>
      <c r="B22" s="126"/>
      <c r="C22" s="57"/>
      <c r="D22" s="586"/>
      <c r="E22" s="57"/>
      <c r="F22" s="57"/>
      <c r="G22" s="57"/>
      <c r="H22" s="57"/>
      <c r="I22" s="57"/>
      <c r="J22" s="57"/>
      <c r="K22" s="57"/>
      <c r="L22" s="57"/>
      <c r="M22" s="57"/>
      <c r="N22" s="57"/>
      <c r="O22" s="586"/>
      <c r="P22" s="57"/>
      <c r="Q22" s="57"/>
      <c r="R22" s="57"/>
      <c r="S22" s="57"/>
      <c r="T22" s="57"/>
      <c r="U22" s="57"/>
      <c r="V22" s="57"/>
      <c r="W22" s="57"/>
      <c r="X22" s="57"/>
      <c r="Y22" s="57"/>
      <c r="Z22" s="57"/>
      <c r="AA22" s="423"/>
      <c r="AB22" s="423"/>
    </row>
    <row r="23" spans="1:30" ht="12" customHeight="1">
      <c r="A23" s="126" t="s">
        <v>816</v>
      </c>
      <c r="B23" s="126"/>
      <c r="C23" s="57"/>
      <c r="D23" s="586"/>
      <c r="E23" s="57"/>
      <c r="F23" s="57"/>
      <c r="G23" s="57"/>
      <c r="H23" s="57"/>
      <c r="I23" s="57"/>
      <c r="J23" s="57"/>
      <c r="K23" s="57"/>
      <c r="L23" s="57"/>
      <c r="M23" s="57"/>
      <c r="N23" s="57"/>
      <c r="O23" s="586"/>
      <c r="P23" s="57"/>
      <c r="Q23" s="57"/>
      <c r="R23" s="57"/>
      <c r="S23" s="57"/>
      <c r="T23" s="57"/>
      <c r="U23" s="57"/>
      <c r="V23" s="57"/>
      <c r="W23" s="57"/>
      <c r="X23" s="57"/>
      <c r="Y23" s="57"/>
      <c r="Z23" s="57"/>
      <c r="AA23" s="423"/>
      <c r="AB23" s="423"/>
    </row>
    <row r="24" spans="1:30" ht="12" customHeight="1">
      <c r="A24" s="126" t="s">
        <v>817</v>
      </c>
      <c r="B24" s="126"/>
      <c r="C24" s="57"/>
      <c r="D24" s="586"/>
      <c r="E24" s="57"/>
      <c r="F24" s="57"/>
      <c r="G24" s="57"/>
      <c r="H24" s="57"/>
      <c r="I24" s="57"/>
      <c r="J24" s="57"/>
      <c r="K24" s="57"/>
      <c r="L24" s="57"/>
      <c r="M24" s="57"/>
      <c r="N24" s="57"/>
      <c r="O24" s="586"/>
      <c r="P24" s="57"/>
      <c r="Q24" s="57"/>
      <c r="R24" s="57"/>
      <c r="S24" s="57"/>
      <c r="T24" s="57"/>
      <c r="U24" s="57"/>
      <c r="V24" s="57"/>
      <c r="W24" s="57"/>
      <c r="X24" s="57"/>
      <c r="Y24" s="57"/>
      <c r="Z24" s="57"/>
      <c r="AA24" s="423"/>
      <c r="AB24" s="423"/>
    </row>
    <row r="25" spans="1:30" ht="12" customHeight="1">
      <c r="A25" s="116" t="s">
        <v>818</v>
      </c>
      <c r="B25" s="116"/>
      <c r="C25" s="716"/>
      <c r="D25" s="717"/>
      <c r="E25" s="716"/>
      <c r="F25" s="716"/>
      <c r="G25" s="716"/>
      <c r="H25" s="716"/>
      <c r="I25" s="716"/>
      <c r="J25" s="716"/>
      <c r="K25" s="716"/>
      <c r="L25" s="716"/>
      <c r="M25" s="716"/>
      <c r="N25" s="716"/>
      <c r="O25" s="717"/>
      <c r="P25" s="716"/>
      <c r="Q25" s="716"/>
      <c r="R25" s="716"/>
      <c r="S25" s="716"/>
      <c r="T25" s="716"/>
      <c r="U25" s="716"/>
      <c r="V25" s="716"/>
      <c r="W25" s="716"/>
      <c r="X25" s="716"/>
      <c r="Y25" s="716"/>
      <c r="Z25" s="716"/>
      <c r="AA25" s="718"/>
      <c r="AB25" s="718"/>
      <c r="AC25" s="438"/>
      <c r="AD25" s="438"/>
    </row>
    <row r="26" spans="1:30" ht="12" customHeight="1">
      <c r="A26" s="126" t="s">
        <v>819</v>
      </c>
      <c r="B26" s="126"/>
      <c r="C26" s="57"/>
      <c r="D26" s="586"/>
      <c r="E26" s="57"/>
      <c r="F26" s="57"/>
      <c r="G26" s="57"/>
      <c r="H26" s="57"/>
      <c r="I26" s="57"/>
      <c r="J26" s="57"/>
      <c r="K26" s="57"/>
      <c r="L26" s="57"/>
      <c r="M26" s="57"/>
      <c r="N26" s="57"/>
      <c r="O26" s="706"/>
      <c r="P26" s="57"/>
      <c r="Q26" s="57"/>
      <c r="R26" s="57"/>
      <c r="S26" s="57"/>
      <c r="T26" s="57"/>
      <c r="U26" s="57"/>
      <c r="V26" s="57"/>
      <c r="W26" s="57"/>
      <c r="X26" s="57"/>
      <c r="Y26" s="57"/>
      <c r="Z26" s="57"/>
      <c r="AA26" s="423"/>
      <c r="AB26" s="423"/>
      <c r="AC26" s="1"/>
      <c r="AD26" s="1"/>
    </row>
    <row r="27" spans="1:30" ht="12" customHeight="1">
      <c r="A27" s="126" t="s">
        <v>820</v>
      </c>
      <c r="B27" s="126"/>
      <c r="C27" s="57"/>
      <c r="D27" s="586"/>
      <c r="E27" s="57"/>
      <c r="F27" s="57"/>
      <c r="G27" s="57"/>
      <c r="H27" s="57"/>
      <c r="I27" s="57"/>
      <c r="J27" s="57"/>
      <c r="K27" s="57"/>
      <c r="L27" s="57"/>
      <c r="M27" s="57"/>
      <c r="N27" s="57"/>
      <c r="O27" s="706"/>
      <c r="P27" s="57"/>
      <c r="Q27" s="57"/>
      <c r="R27" s="57"/>
      <c r="S27" s="57"/>
      <c r="T27" s="57"/>
      <c r="U27" s="57"/>
      <c r="V27" s="57"/>
      <c r="W27" s="57"/>
      <c r="X27" s="57"/>
      <c r="Y27" s="57"/>
      <c r="Z27" s="57"/>
      <c r="AA27" s="423"/>
      <c r="AB27" s="423"/>
      <c r="AC27" s="1"/>
      <c r="AD27" s="1"/>
    </row>
    <row r="28" spans="1:30" ht="12" customHeight="1">
      <c r="A28" s="126" t="s">
        <v>812</v>
      </c>
      <c r="B28" s="126"/>
      <c r="C28" s="57"/>
      <c r="D28" s="586"/>
      <c r="E28" s="57"/>
      <c r="F28" s="57"/>
      <c r="G28" s="57"/>
      <c r="H28" s="57"/>
      <c r="I28" s="57"/>
      <c r="J28" s="57"/>
      <c r="K28" s="57"/>
      <c r="L28" s="57"/>
      <c r="M28" s="57"/>
      <c r="N28" s="57"/>
      <c r="O28" s="706"/>
      <c r="P28" s="57"/>
      <c r="Q28" s="57"/>
      <c r="R28" s="57"/>
      <c r="S28" s="57"/>
      <c r="T28" s="57"/>
      <c r="U28" s="57"/>
      <c r="V28" s="57"/>
      <c r="W28" s="57"/>
      <c r="X28" s="57"/>
      <c r="Y28" s="57"/>
      <c r="Z28" s="57"/>
      <c r="AA28" s="423"/>
      <c r="AB28" s="423"/>
      <c r="AC28" s="1"/>
      <c r="AD28" s="1"/>
    </row>
    <row r="29" spans="1:30" ht="12" customHeight="1">
      <c r="A29" s="713" t="s">
        <v>821</v>
      </c>
      <c r="B29" s="714"/>
      <c r="C29" s="715">
        <f t="shared" ref="C29:Z29" si="7">SUM(C26:C28)</f>
        <v>0</v>
      </c>
      <c r="D29" s="715">
        <f t="shared" si="7"/>
        <v>0</v>
      </c>
      <c r="E29" s="715">
        <f t="shared" si="7"/>
        <v>0</v>
      </c>
      <c r="F29" s="715">
        <f t="shared" si="7"/>
        <v>0</v>
      </c>
      <c r="G29" s="715">
        <f t="shared" si="7"/>
        <v>0</v>
      </c>
      <c r="H29" s="715">
        <f t="shared" si="7"/>
        <v>0</v>
      </c>
      <c r="I29" s="715">
        <f t="shared" si="7"/>
        <v>0</v>
      </c>
      <c r="J29" s="715">
        <f t="shared" si="7"/>
        <v>0</v>
      </c>
      <c r="K29" s="715">
        <f t="shared" si="7"/>
        <v>0</v>
      </c>
      <c r="L29" s="715">
        <f t="shared" si="7"/>
        <v>0</v>
      </c>
      <c r="M29" s="715">
        <f t="shared" si="7"/>
        <v>0</v>
      </c>
      <c r="N29" s="715">
        <f t="shared" si="7"/>
        <v>0</v>
      </c>
      <c r="O29" s="715">
        <f t="shared" si="7"/>
        <v>0</v>
      </c>
      <c r="P29" s="715">
        <f t="shared" si="7"/>
        <v>0</v>
      </c>
      <c r="Q29" s="715">
        <f t="shared" si="7"/>
        <v>0</v>
      </c>
      <c r="R29" s="715">
        <f t="shared" si="7"/>
        <v>0</v>
      </c>
      <c r="S29" s="715">
        <f t="shared" si="7"/>
        <v>0</v>
      </c>
      <c r="T29" s="715">
        <f t="shared" si="7"/>
        <v>0</v>
      </c>
      <c r="U29" s="715">
        <f t="shared" si="7"/>
        <v>0</v>
      </c>
      <c r="V29" s="715">
        <f t="shared" si="7"/>
        <v>0</v>
      </c>
      <c r="W29" s="715">
        <f t="shared" si="7"/>
        <v>0</v>
      </c>
      <c r="X29" s="715">
        <f t="shared" si="7"/>
        <v>0</v>
      </c>
      <c r="Y29" s="715">
        <f t="shared" si="7"/>
        <v>0</v>
      </c>
      <c r="Z29" s="715">
        <f t="shared" si="7"/>
        <v>0</v>
      </c>
      <c r="AA29" s="584"/>
      <c r="AB29" s="584"/>
      <c r="AC29" s="91"/>
      <c r="AD29" s="91"/>
    </row>
    <row r="30" spans="1:30" ht="31.8" customHeight="1">
      <c r="A30" s="719" t="s">
        <v>822</v>
      </c>
      <c r="B30" s="267"/>
      <c r="C30" s="252">
        <f>IFERROR('Startup Costs'!J9, 0)</f>
        <v>11322.318529368802</v>
      </c>
      <c r="D30" s="720">
        <f t="shared" ref="D30:Z30" si="8">C30</f>
        <v>11322.318529368802</v>
      </c>
      <c r="E30" s="252">
        <f t="shared" si="8"/>
        <v>11322.318529368802</v>
      </c>
      <c r="F30" s="252">
        <f t="shared" si="8"/>
        <v>11322.318529368802</v>
      </c>
      <c r="G30" s="252">
        <f t="shared" si="8"/>
        <v>11322.318529368802</v>
      </c>
      <c r="H30" s="252">
        <f t="shared" si="8"/>
        <v>11322.318529368802</v>
      </c>
      <c r="I30" s="252">
        <f t="shared" si="8"/>
        <v>11322.318529368802</v>
      </c>
      <c r="J30" s="252">
        <f t="shared" si="8"/>
        <v>11322.318529368802</v>
      </c>
      <c r="K30" s="252">
        <f t="shared" si="8"/>
        <v>11322.318529368802</v>
      </c>
      <c r="L30" s="252">
        <f t="shared" si="8"/>
        <v>11322.318529368802</v>
      </c>
      <c r="M30" s="252">
        <f t="shared" si="8"/>
        <v>11322.318529368802</v>
      </c>
      <c r="N30" s="252">
        <f t="shared" si="8"/>
        <v>11322.318529368802</v>
      </c>
      <c r="O30" s="721">
        <f t="shared" si="8"/>
        <v>11322.318529368802</v>
      </c>
      <c r="P30" s="252">
        <f t="shared" si="8"/>
        <v>11322.318529368802</v>
      </c>
      <c r="Q30" s="252">
        <f t="shared" si="8"/>
        <v>11322.318529368802</v>
      </c>
      <c r="R30" s="252">
        <f t="shared" si="8"/>
        <v>11322.318529368802</v>
      </c>
      <c r="S30" s="252">
        <f t="shared" si="8"/>
        <v>11322.318529368802</v>
      </c>
      <c r="T30" s="252">
        <f t="shared" si="8"/>
        <v>11322.318529368802</v>
      </c>
      <c r="U30" s="252">
        <f t="shared" si="8"/>
        <v>11322.318529368802</v>
      </c>
      <c r="V30" s="252">
        <f t="shared" si="8"/>
        <v>11322.318529368802</v>
      </c>
      <c r="W30" s="252">
        <f t="shared" si="8"/>
        <v>11322.318529368802</v>
      </c>
      <c r="X30" s="252">
        <f t="shared" si="8"/>
        <v>11322.318529368802</v>
      </c>
      <c r="Y30" s="252">
        <f t="shared" si="8"/>
        <v>11322.318529368802</v>
      </c>
      <c r="Z30" s="252">
        <f t="shared" si="8"/>
        <v>11322.318529368802</v>
      </c>
      <c r="AA30" s="423"/>
      <c r="AB30" s="423"/>
    </row>
    <row r="31" spans="1:30" ht="12" customHeight="1">
      <c r="A31" s="722" t="s">
        <v>568</v>
      </c>
      <c r="B31" s="722"/>
      <c r="C31" s="723">
        <f t="shared" ref="C31:Z31" si="9">C30+C29+C24+C23+C22+C21+C20</f>
        <v>11322.318529368802</v>
      </c>
      <c r="D31" s="723">
        <f t="shared" si="9"/>
        <v>11322.318529368802</v>
      </c>
      <c r="E31" s="723">
        <f t="shared" si="9"/>
        <v>11322.318529368802</v>
      </c>
      <c r="F31" s="723">
        <f t="shared" si="9"/>
        <v>11322.318529368802</v>
      </c>
      <c r="G31" s="723">
        <f t="shared" si="9"/>
        <v>11322.318529368802</v>
      </c>
      <c r="H31" s="723">
        <f t="shared" si="9"/>
        <v>11322.318529368802</v>
      </c>
      <c r="I31" s="723">
        <f t="shared" si="9"/>
        <v>11322.318529368802</v>
      </c>
      <c r="J31" s="723">
        <f t="shared" si="9"/>
        <v>11322.318529368802</v>
      </c>
      <c r="K31" s="723">
        <f t="shared" si="9"/>
        <v>11322.318529368802</v>
      </c>
      <c r="L31" s="723">
        <f t="shared" si="9"/>
        <v>11322.318529368802</v>
      </c>
      <c r="M31" s="723">
        <f t="shared" si="9"/>
        <v>11322.318529368802</v>
      </c>
      <c r="N31" s="723">
        <f t="shared" si="9"/>
        <v>11322.318529368802</v>
      </c>
      <c r="O31" s="723">
        <f t="shared" si="9"/>
        <v>11322.318529368802</v>
      </c>
      <c r="P31" s="723">
        <f t="shared" si="9"/>
        <v>11322.318529368802</v>
      </c>
      <c r="Q31" s="723">
        <f t="shared" si="9"/>
        <v>11322.318529368802</v>
      </c>
      <c r="R31" s="723">
        <f t="shared" si="9"/>
        <v>11322.318529368802</v>
      </c>
      <c r="S31" s="723">
        <f t="shared" si="9"/>
        <v>11322.318529368802</v>
      </c>
      <c r="T31" s="723">
        <f t="shared" si="9"/>
        <v>11322.318529368802</v>
      </c>
      <c r="U31" s="723">
        <f t="shared" si="9"/>
        <v>11322.318529368802</v>
      </c>
      <c r="V31" s="723">
        <f t="shared" si="9"/>
        <v>11322.318529368802</v>
      </c>
      <c r="W31" s="723">
        <f t="shared" si="9"/>
        <v>11322.318529368802</v>
      </c>
      <c r="X31" s="723">
        <f t="shared" si="9"/>
        <v>11322.318529368802</v>
      </c>
      <c r="Y31" s="723">
        <f t="shared" si="9"/>
        <v>11322.318529368802</v>
      </c>
      <c r="Z31" s="723">
        <f t="shared" si="9"/>
        <v>11322.318529368802</v>
      </c>
    </row>
    <row r="32" spans="1:30" ht="12" customHeight="1">
      <c r="A32" s="1"/>
      <c r="B32" s="74"/>
      <c r="C32" s="1"/>
      <c r="D32" s="1"/>
      <c r="E32" s="1"/>
      <c r="F32" s="1"/>
      <c r="G32" s="1"/>
      <c r="H32" s="1"/>
      <c r="I32" s="1"/>
      <c r="J32" s="1"/>
      <c r="K32" s="1"/>
      <c r="L32" s="1"/>
      <c r="M32" s="1"/>
      <c r="N32" s="618"/>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74"/>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74"/>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74"/>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74"/>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74"/>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74"/>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74"/>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74"/>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74"/>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74"/>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74"/>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74"/>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74"/>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74"/>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74"/>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74"/>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74"/>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74"/>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74"/>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74"/>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74"/>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74"/>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74"/>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74"/>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74"/>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74"/>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74"/>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74"/>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74"/>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74"/>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74"/>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74"/>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74"/>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74"/>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74"/>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74"/>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74"/>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74"/>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74"/>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74"/>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74"/>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74"/>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74"/>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74"/>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74"/>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74"/>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74"/>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74"/>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74"/>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74"/>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74"/>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74"/>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74"/>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74"/>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74"/>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74"/>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74"/>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74"/>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74"/>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74"/>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74"/>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74"/>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7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7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7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7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7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7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7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7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7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7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7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7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7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7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7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7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7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7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7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7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7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7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7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7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7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7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7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7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7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7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7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7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7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7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7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7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7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7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7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7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7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7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7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7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7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7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7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7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7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7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7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7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7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7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7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7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7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7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7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7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7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7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7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7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7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7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7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7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7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7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7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7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7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7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7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7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7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7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7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7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7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7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7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7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7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7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7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7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7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7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7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7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7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7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7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7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7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7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7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7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7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7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7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7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7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7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7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7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7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7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7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7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7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7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7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7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7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7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7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7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7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7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7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7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7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7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7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7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74"/>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74"/>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74"/>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74"/>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ruWYYZU7lsYe1PABqjeJR1nTqw+ZKhWFgI25LAY2kGWe9JZ6hdqYf4rNRUuRPVmRXcluMA2EpqaLA8s7EBfqQ==" saltValue="NQ6q9CvJZX+oJZkCpCdHsA==" spinCount="100000" sheet="1" objects="1" scenarios="1"/>
  <mergeCells count="1">
    <mergeCell ref="H5:K10"/>
  </mergeCells>
  <pageMargins left="0.75" right="0.75" top="1" bottom="1" header="0" footer="0"/>
  <pageSetup scale="74"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Z1000"/>
  <sheetViews>
    <sheetView showGridLines="0" workbookViewId="0"/>
  </sheetViews>
  <sheetFormatPr defaultColWidth="14.44140625" defaultRowHeight="15" customHeight="1"/>
  <cols>
    <col min="1" max="1" width="5.44140625" customWidth="1"/>
    <col min="2" max="2" width="11.44140625" customWidth="1"/>
    <col min="3" max="3" width="24.33203125" customWidth="1"/>
    <col min="4" max="4" width="11.88671875" customWidth="1"/>
    <col min="5" max="8" width="18.6640625" customWidth="1"/>
    <col min="9" max="26" width="8.6640625" customWidth="1"/>
  </cols>
  <sheetData>
    <row r="1" spans="1:26" ht="14.25" customHeight="1">
      <c r="A1" s="724"/>
      <c r="B1" s="724"/>
      <c r="C1" s="724"/>
      <c r="D1" s="724"/>
      <c r="E1" s="724"/>
      <c r="F1" s="724"/>
      <c r="G1" s="724"/>
      <c r="H1" s="724"/>
      <c r="I1" s="724"/>
      <c r="J1" s="724"/>
      <c r="K1" s="724"/>
      <c r="L1" s="724"/>
      <c r="M1" s="724"/>
      <c r="N1" s="724"/>
      <c r="O1" s="724"/>
      <c r="P1" s="724"/>
      <c r="Q1" s="724"/>
      <c r="R1" s="724"/>
      <c r="S1" s="724"/>
      <c r="T1" s="724"/>
      <c r="U1" s="724"/>
      <c r="V1" s="724"/>
      <c r="W1" s="724"/>
      <c r="X1" s="724"/>
      <c r="Y1" s="724"/>
      <c r="Z1" s="724"/>
    </row>
    <row r="2" spans="1:26" ht="14.25" customHeight="1">
      <c r="A2" s="724"/>
      <c r="B2" s="540" t="s">
        <v>823</v>
      </c>
      <c r="C2" s="724"/>
      <c r="D2" s="724"/>
      <c r="E2" s="724"/>
      <c r="F2" s="724"/>
      <c r="G2" s="724"/>
      <c r="H2" s="724"/>
      <c r="I2" s="724"/>
      <c r="J2" s="724"/>
      <c r="K2" s="724"/>
      <c r="L2" s="724"/>
      <c r="M2" s="724"/>
      <c r="N2" s="724"/>
      <c r="O2" s="724"/>
      <c r="P2" s="724"/>
      <c r="Q2" s="724"/>
      <c r="R2" s="724"/>
      <c r="S2" s="724"/>
      <c r="T2" s="724"/>
      <c r="U2" s="724"/>
      <c r="V2" s="724"/>
      <c r="W2" s="724"/>
      <c r="X2" s="724"/>
      <c r="Y2" s="724"/>
      <c r="Z2" s="724"/>
    </row>
    <row r="3" spans="1:26" ht="14.25" customHeight="1">
      <c r="A3" s="724"/>
      <c r="B3" s="725"/>
      <c r="C3" s="725"/>
      <c r="D3" s="725"/>
      <c r="E3" s="726"/>
      <c r="F3" s="726"/>
      <c r="G3" s="727"/>
      <c r="H3" s="727"/>
      <c r="I3" s="724"/>
      <c r="J3" s="724"/>
      <c r="K3" s="724"/>
      <c r="L3" s="724"/>
      <c r="M3" s="724"/>
      <c r="N3" s="724"/>
      <c r="O3" s="724"/>
      <c r="P3" s="724"/>
      <c r="Q3" s="724"/>
      <c r="R3" s="724"/>
      <c r="S3" s="724"/>
      <c r="T3" s="724"/>
      <c r="U3" s="724"/>
      <c r="V3" s="724"/>
      <c r="W3" s="724"/>
      <c r="X3" s="724"/>
      <c r="Y3" s="724"/>
      <c r="Z3" s="724"/>
    </row>
    <row r="4" spans="1:26" ht="14.25" customHeight="1">
      <c r="A4" s="724"/>
      <c r="B4" s="1000" t="s">
        <v>824</v>
      </c>
      <c r="C4" s="1001"/>
      <c r="D4" s="1001"/>
      <c r="E4" s="1002"/>
      <c r="F4" s="728"/>
      <c r="G4" s="1004" t="s">
        <v>825</v>
      </c>
      <c r="H4" s="1002"/>
      <c r="I4" s="724"/>
      <c r="J4" s="724"/>
      <c r="K4" s="724"/>
      <c r="L4" s="724"/>
      <c r="M4" s="724"/>
      <c r="N4" s="724"/>
      <c r="O4" s="724"/>
      <c r="P4" s="724"/>
      <c r="Q4" s="724"/>
      <c r="R4" s="724"/>
      <c r="S4" s="724"/>
      <c r="T4" s="724"/>
      <c r="U4" s="724"/>
      <c r="V4" s="724"/>
      <c r="W4" s="724"/>
      <c r="X4" s="724"/>
      <c r="Y4" s="724"/>
      <c r="Z4" s="724"/>
    </row>
    <row r="5" spans="1:26" ht="14.25" customHeight="1">
      <c r="A5" s="724"/>
      <c r="B5" s="1003"/>
      <c r="C5" s="987"/>
      <c r="D5" s="987"/>
      <c r="E5" s="988"/>
      <c r="F5" s="729"/>
      <c r="G5" s="986"/>
      <c r="H5" s="988"/>
      <c r="I5" s="724"/>
      <c r="J5" s="724"/>
      <c r="K5" s="724"/>
      <c r="L5" s="724"/>
      <c r="M5" s="724"/>
      <c r="N5" s="724"/>
      <c r="O5" s="724"/>
      <c r="P5" s="724"/>
      <c r="Q5" s="724"/>
      <c r="R5" s="724"/>
      <c r="S5" s="724"/>
      <c r="T5" s="724"/>
      <c r="U5" s="724"/>
      <c r="V5" s="724"/>
      <c r="W5" s="724"/>
      <c r="X5" s="724"/>
      <c r="Y5" s="724"/>
      <c r="Z5" s="724"/>
    </row>
    <row r="6" spans="1:26" ht="14.25" customHeight="1">
      <c r="A6" s="724"/>
      <c r="B6" s="1005">
        <f ca="1">TODAY()</f>
        <v>44603</v>
      </c>
      <c r="C6" s="971"/>
      <c r="D6" s="730"/>
      <c r="E6" s="729"/>
      <c r="F6" s="729"/>
      <c r="G6" s="731"/>
      <c r="H6" s="731"/>
      <c r="I6" s="724"/>
      <c r="J6" s="724"/>
      <c r="K6" s="724"/>
      <c r="L6" s="724"/>
      <c r="M6" s="724"/>
      <c r="N6" s="724"/>
      <c r="O6" s="724"/>
      <c r="P6" s="724"/>
      <c r="Q6" s="724"/>
      <c r="R6" s="724"/>
      <c r="S6" s="724"/>
      <c r="T6" s="724"/>
      <c r="U6" s="724"/>
      <c r="V6" s="724"/>
      <c r="W6" s="724"/>
      <c r="X6" s="724"/>
      <c r="Y6" s="724"/>
      <c r="Z6" s="724"/>
    </row>
    <row r="7" spans="1:26" ht="14.25" customHeight="1">
      <c r="A7" s="724"/>
      <c r="B7" s="732"/>
      <c r="C7" s="733"/>
      <c r="D7" s="733"/>
      <c r="E7" s="733"/>
      <c r="F7" s="733"/>
      <c r="G7" s="733"/>
      <c r="H7" s="733"/>
      <c r="I7" s="724"/>
      <c r="J7" s="724"/>
      <c r="K7" s="724"/>
      <c r="L7" s="724"/>
      <c r="M7" s="724"/>
      <c r="N7" s="724"/>
      <c r="O7" s="724"/>
      <c r="P7" s="724"/>
      <c r="Q7" s="724"/>
      <c r="R7" s="724"/>
      <c r="S7" s="724"/>
      <c r="T7" s="724"/>
      <c r="U7" s="724"/>
      <c r="V7" s="724"/>
      <c r="W7" s="724"/>
      <c r="X7" s="724"/>
      <c r="Y7" s="724"/>
      <c r="Z7" s="724"/>
    </row>
    <row r="8" spans="1:26" ht="14.25" customHeight="1">
      <c r="A8" s="724"/>
      <c r="B8" s="1006" t="s">
        <v>826</v>
      </c>
      <c r="C8" s="1007"/>
      <c r="D8" s="734" t="s">
        <v>827</v>
      </c>
      <c r="E8" s="734" t="s">
        <v>76</v>
      </c>
      <c r="F8" s="734" t="s">
        <v>77</v>
      </c>
      <c r="G8" s="734" t="s">
        <v>78</v>
      </c>
      <c r="H8" s="734" t="s">
        <v>79</v>
      </c>
      <c r="I8" s="724"/>
      <c r="J8" s="724"/>
      <c r="K8" s="724"/>
      <c r="L8" s="724"/>
      <c r="M8" s="724"/>
      <c r="N8" s="724"/>
      <c r="O8" s="724"/>
      <c r="P8" s="724"/>
      <c r="Q8" s="724"/>
      <c r="R8" s="724"/>
      <c r="S8" s="724"/>
      <c r="T8" s="724"/>
      <c r="U8" s="724"/>
      <c r="V8" s="724"/>
      <c r="W8" s="724"/>
      <c r="X8" s="724"/>
      <c r="Y8" s="724"/>
      <c r="Z8" s="724"/>
    </row>
    <row r="9" spans="1:26" ht="15" customHeight="1">
      <c r="A9" s="724"/>
      <c r="B9" s="1008" t="str">
        <f>'2 yr monthly cash flow'!A9</f>
        <v>Produce Sales</v>
      </c>
      <c r="C9" s="1007"/>
      <c r="D9" s="735"/>
      <c r="E9" s="736">
        <f>SUM('Produce &amp; Fish Sales'!D4:D6)</f>
        <v>1037.3999999999999</v>
      </c>
      <c r="F9" s="736">
        <f>SUM('Produce &amp; Fish Sales'!E4:E6)</f>
        <v>3112.1999999999994</v>
      </c>
      <c r="G9" s="736">
        <f>SUM('Produce &amp; Fish Sales'!F4:F6)</f>
        <v>3112.1999999999994</v>
      </c>
      <c r="H9" s="736">
        <f>SUM('Produce &amp; Fish Sales'!G4:G6)</f>
        <v>3112.1999999999994</v>
      </c>
      <c r="I9" s="724"/>
      <c r="J9" s="724"/>
      <c r="K9" s="724"/>
      <c r="L9" s="724"/>
      <c r="M9" s="724"/>
      <c r="N9" s="724"/>
      <c r="O9" s="724"/>
      <c r="P9" s="724"/>
      <c r="Q9" s="724"/>
      <c r="R9" s="724"/>
      <c r="S9" s="724"/>
      <c r="T9" s="724"/>
      <c r="U9" s="724"/>
      <c r="V9" s="724"/>
      <c r="W9" s="724"/>
      <c r="X9" s="724"/>
      <c r="Y9" s="724"/>
      <c r="Z9" s="724"/>
    </row>
    <row r="10" spans="1:26" ht="15" customHeight="1">
      <c r="A10" s="724"/>
      <c r="B10" s="1008" t="str">
        <f>'2 yr monthly cash flow'!A10</f>
        <v>Fish Sales</v>
      </c>
      <c r="C10" s="1007"/>
      <c r="D10" s="735"/>
      <c r="E10" s="736">
        <f>'Produce &amp; Fish Sales'!D7</f>
        <v>0</v>
      </c>
      <c r="F10" s="736">
        <f>'Produce &amp; Fish Sales'!E7</f>
        <v>0</v>
      </c>
      <c r="G10" s="736">
        <f>'Produce &amp; Fish Sales'!F7</f>
        <v>0</v>
      </c>
      <c r="H10" s="736">
        <f>'Produce &amp; Fish Sales'!G7</f>
        <v>0</v>
      </c>
      <c r="I10" s="724"/>
      <c r="J10" s="724"/>
      <c r="K10" s="724"/>
      <c r="L10" s="724"/>
      <c r="M10" s="724"/>
      <c r="N10" s="724"/>
      <c r="O10" s="724"/>
      <c r="P10" s="724"/>
      <c r="Q10" s="724"/>
      <c r="R10" s="724"/>
      <c r="S10" s="724"/>
      <c r="T10" s="724"/>
      <c r="U10" s="724"/>
      <c r="V10" s="724"/>
      <c r="W10" s="724"/>
      <c r="X10" s="724"/>
      <c r="Y10" s="724"/>
      <c r="Z10" s="724"/>
    </row>
    <row r="11" spans="1:26" ht="15" customHeight="1">
      <c r="A11" s="724"/>
      <c r="B11" s="1008" t="str">
        <f>'2 yr monthly cash flow'!A11</f>
        <v>Misc - Other</v>
      </c>
      <c r="C11" s="1007"/>
      <c r="D11" s="735"/>
      <c r="E11" s="736">
        <f>'Misc - Other Rev'!C13</f>
        <v>275</v>
      </c>
      <c r="F11" s="736">
        <f>'Misc - Other Rev'!D13</f>
        <v>0</v>
      </c>
      <c r="G11" s="736">
        <f>'Misc - Other Rev'!E13</f>
        <v>0</v>
      </c>
      <c r="H11" s="736">
        <f>'Misc - Other Rev'!F13</f>
        <v>0</v>
      </c>
      <c r="I11" s="724"/>
      <c r="J11" s="724"/>
      <c r="K11" s="724"/>
      <c r="L11" s="724"/>
      <c r="M11" s="724"/>
      <c r="N11" s="724"/>
      <c r="O11" s="724"/>
      <c r="P11" s="724"/>
      <c r="Q11" s="724"/>
      <c r="R11" s="724"/>
      <c r="S11" s="724"/>
      <c r="T11" s="724"/>
      <c r="U11" s="724"/>
      <c r="V11" s="724"/>
      <c r="W11" s="724"/>
      <c r="X11" s="724"/>
      <c r="Y11" s="724"/>
      <c r="Z11" s="724"/>
    </row>
    <row r="12" spans="1:26" ht="14.25" customHeight="1">
      <c r="A12" s="737"/>
      <c r="B12" s="1009" t="s">
        <v>691</v>
      </c>
      <c r="C12" s="1007"/>
      <c r="D12" s="734"/>
      <c r="E12" s="738">
        <f t="shared" ref="E12:H12" si="0">SUM(E9:E11)</f>
        <v>1312.3999999999999</v>
      </c>
      <c r="F12" s="738">
        <f t="shared" si="0"/>
        <v>3112.1999999999994</v>
      </c>
      <c r="G12" s="738">
        <f t="shared" si="0"/>
        <v>3112.1999999999994</v>
      </c>
      <c r="H12" s="738">
        <f t="shared" si="0"/>
        <v>3112.1999999999994</v>
      </c>
      <c r="I12" s="737"/>
      <c r="J12" s="737"/>
      <c r="K12" s="737"/>
      <c r="L12" s="737"/>
      <c r="M12" s="737"/>
      <c r="N12" s="737"/>
      <c r="O12" s="737"/>
      <c r="P12" s="737"/>
      <c r="Q12" s="737"/>
      <c r="R12" s="737"/>
      <c r="S12" s="737"/>
      <c r="T12" s="737"/>
      <c r="U12" s="737"/>
      <c r="V12" s="737"/>
      <c r="W12" s="737"/>
      <c r="X12" s="737"/>
      <c r="Y12" s="737"/>
      <c r="Z12" s="737"/>
    </row>
    <row r="13" spans="1:26" ht="14.25" customHeight="1">
      <c r="A13" s="724"/>
      <c r="B13" s="739"/>
      <c r="C13" s="740"/>
      <c r="D13" s="740"/>
      <c r="E13" s="740"/>
      <c r="F13" s="740"/>
      <c r="G13" s="740"/>
      <c r="H13" s="740"/>
      <c r="I13" s="724"/>
      <c r="J13" s="724"/>
      <c r="K13" s="724"/>
      <c r="L13" s="724"/>
      <c r="M13" s="724"/>
      <c r="N13" s="724"/>
      <c r="O13" s="724"/>
      <c r="P13" s="724"/>
      <c r="Q13" s="724"/>
      <c r="R13" s="724"/>
      <c r="S13" s="724"/>
      <c r="T13" s="724"/>
      <c r="U13" s="724"/>
      <c r="V13" s="724"/>
      <c r="W13" s="724"/>
      <c r="X13" s="724"/>
      <c r="Y13" s="724"/>
      <c r="Z13" s="724"/>
    </row>
    <row r="14" spans="1:26" ht="14.25" customHeight="1">
      <c r="A14" s="724"/>
      <c r="B14" s="1006" t="s">
        <v>828</v>
      </c>
      <c r="C14" s="1007"/>
      <c r="D14" s="734" t="s">
        <v>827</v>
      </c>
      <c r="E14" s="734"/>
      <c r="F14" s="734"/>
      <c r="G14" s="734"/>
      <c r="H14" s="734"/>
      <c r="I14" s="724"/>
      <c r="J14" s="724"/>
      <c r="K14" s="724"/>
      <c r="L14" s="724"/>
      <c r="M14" s="724"/>
      <c r="N14" s="724"/>
      <c r="O14" s="724"/>
      <c r="P14" s="724"/>
      <c r="Q14" s="724"/>
      <c r="R14" s="724"/>
      <c r="S14" s="724"/>
      <c r="T14" s="724"/>
      <c r="U14" s="724"/>
      <c r="V14" s="724"/>
      <c r="W14" s="724"/>
      <c r="X14" s="724"/>
      <c r="Y14" s="724"/>
      <c r="Z14" s="724"/>
    </row>
    <row r="15" spans="1:26" ht="14.25" customHeight="1">
      <c r="A15" s="724"/>
      <c r="B15" s="1008" t="str">
        <f>'2 yr monthly cash flow'!A14</f>
        <v>Fish Feed and Fingerlings</v>
      </c>
      <c r="C15" s="1007"/>
      <c r="D15" s="741"/>
      <c r="E15" s="736">
        <f>SUM('2 yr monthly cash flow'!B14:M14)</f>
        <v>0</v>
      </c>
      <c r="F15" s="736">
        <f>SUM('2 yr monthly cash flow'!N14:Y14)</f>
        <v>0</v>
      </c>
      <c r="G15" s="736">
        <f t="shared" ref="G15:H15" si="1">F15*1.03</f>
        <v>0</v>
      </c>
      <c r="H15" s="736">
        <f t="shared" si="1"/>
        <v>0</v>
      </c>
      <c r="I15" s="724"/>
      <c r="J15" s="724"/>
      <c r="K15" s="724"/>
      <c r="L15" s="724"/>
      <c r="M15" s="724"/>
      <c r="N15" s="724"/>
      <c r="O15" s="724"/>
      <c r="P15" s="724"/>
      <c r="Q15" s="724"/>
      <c r="R15" s="724"/>
      <c r="S15" s="724"/>
      <c r="T15" s="724"/>
      <c r="U15" s="724"/>
      <c r="V15" s="724"/>
      <c r="W15" s="724"/>
      <c r="X15" s="724"/>
      <c r="Y15" s="724"/>
      <c r="Z15" s="724"/>
    </row>
    <row r="16" spans="1:26" ht="14.25" customHeight="1">
      <c r="A16" s="724"/>
      <c r="B16" s="1008" t="str">
        <f>'2 yr monthly cash flow'!A15</f>
        <v>Plant Systems</v>
      </c>
      <c r="C16" s="1007"/>
      <c r="D16" s="741"/>
      <c r="E16" s="736">
        <f>'COGS Monthly'!D8</f>
        <v>101.92</v>
      </c>
      <c r="F16" s="736">
        <f>'COGS Monthly'!E8</f>
        <v>101.92</v>
      </c>
      <c r="G16" s="736">
        <f>'COGS Monthly'!F8</f>
        <v>101.92</v>
      </c>
      <c r="H16" s="736">
        <f>'COGS Monthly'!G8</f>
        <v>101.92</v>
      </c>
      <c r="I16" s="724"/>
      <c r="J16" s="724"/>
      <c r="K16" s="724"/>
      <c r="L16" s="724"/>
      <c r="M16" s="724"/>
      <c r="N16" s="724"/>
      <c r="O16" s="724"/>
      <c r="P16" s="724"/>
      <c r="Q16" s="724"/>
      <c r="R16" s="724"/>
      <c r="S16" s="724"/>
      <c r="T16" s="724"/>
      <c r="U16" s="724"/>
      <c r="V16" s="724"/>
      <c r="W16" s="724"/>
      <c r="X16" s="724"/>
      <c r="Y16" s="724"/>
      <c r="Z16" s="724"/>
    </row>
    <row r="17" spans="1:26" ht="14.25" customHeight="1">
      <c r="A17" s="724"/>
      <c r="B17" s="1009" t="s">
        <v>829</v>
      </c>
      <c r="C17" s="1007"/>
      <c r="D17" s="742"/>
      <c r="E17" s="738">
        <f t="shared" ref="E17:H17" si="2">E15+E16</f>
        <v>101.92</v>
      </c>
      <c r="F17" s="738">
        <f t="shared" si="2"/>
        <v>101.92</v>
      </c>
      <c r="G17" s="738">
        <f t="shared" si="2"/>
        <v>101.92</v>
      </c>
      <c r="H17" s="738">
        <f t="shared" si="2"/>
        <v>101.92</v>
      </c>
      <c r="I17" s="724"/>
      <c r="J17" s="724"/>
      <c r="K17" s="724"/>
      <c r="L17" s="724"/>
      <c r="M17" s="724"/>
      <c r="N17" s="724"/>
      <c r="O17" s="724"/>
      <c r="P17" s="724"/>
      <c r="Q17" s="724"/>
      <c r="R17" s="724"/>
      <c r="S17" s="724"/>
      <c r="T17" s="724"/>
      <c r="U17" s="724"/>
      <c r="V17" s="724"/>
      <c r="W17" s="724"/>
      <c r="X17" s="724"/>
      <c r="Y17" s="724"/>
      <c r="Z17" s="724"/>
    </row>
    <row r="18" spans="1:26" ht="14.25" customHeight="1">
      <c r="A18" s="724"/>
      <c r="B18" s="739"/>
      <c r="C18" s="740"/>
      <c r="D18" s="743"/>
      <c r="E18" s="740"/>
      <c r="F18" s="740"/>
      <c r="G18" s="740"/>
      <c r="H18" s="740"/>
      <c r="I18" s="724"/>
      <c r="J18" s="724"/>
      <c r="K18" s="724"/>
      <c r="L18" s="724"/>
      <c r="M18" s="724"/>
      <c r="N18" s="724"/>
      <c r="O18" s="724"/>
      <c r="P18" s="724"/>
      <c r="Q18" s="724"/>
      <c r="R18" s="724"/>
      <c r="S18" s="724"/>
      <c r="T18" s="724"/>
      <c r="U18" s="724"/>
      <c r="V18" s="724"/>
      <c r="W18" s="724"/>
      <c r="X18" s="724"/>
      <c r="Y18" s="724"/>
      <c r="Z18" s="724"/>
    </row>
    <row r="19" spans="1:26" ht="14.25" customHeight="1">
      <c r="A19" s="724"/>
      <c r="B19" s="1010" t="s">
        <v>830</v>
      </c>
      <c r="C19" s="1007"/>
      <c r="D19" s="744"/>
      <c r="E19" s="745">
        <f t="shared" ref="E19:H19" si="3">E12-E17</f>
        <v>1210.4799999999998</v>
      </c>
      <c r="F19" s="745">
        <f t="shared" si="3"/>
        <v>3010.2799999999993</v>
      </c>
      <c r="G19" s="745">
        <f t="shared" si="3"/>
        <v>3010.2799999999993</v>
      </c>
      <c r="H19" s="745">
        <f t="shared" si="3"/>
        <v>3010.2799999999993</v>
      </c>
      <c r="I19" s="724"/>
      <c r="J19" s="724"/>
      <c r="K19" s="724"/>
      <c r="L19" s="724"/>
      <c r="M19" s="724"/>
      <c r="N19" s="724"/>
      <c r="O19" s="724"/>
      <c r="P19" s="724"/>
      <c r="Q19" s="724"/>
      <c r="R19" s="724"/>
      <c r="S19" s="724"/>
      <c r="T19" s="724"/>
      <c r="U19" s="724"/>
      <c r="V19" s="724"/>
      <c r="W19" s="724"/>
      <c r="X19" s="724"/>
      <c r="Y19" s="724"/>
      <c r="Z19" s="724"/>
    </row>
    <row r="20" spans="1:26" ht="14.25" customHeight="1">
      <c r="A20" s="724"/>
      <c r="B20" s="739"/>
      <c r="C20" s="740"/>
      <c r="D20" s="740"/>
      <c r="E20" s="746"/>
      <c r="F20" s="746"/>
      <c r="G20" s="746"/>
      <c r="H20" s="746"/>
      <c r="I20" s="724"/>
      <c r="J20" s="724"/>
      <c r="K20" s="724"/>
      <c r="L20" s="724"/>
      <c r="M20" s="724"/>
      <c r="N20" s="724"/>
      <c r="O20" s="724"/>
      <c r="P20" s="724"/>
      <c r="Q20" s="724"/>
      <c r="R20" s="724"/>
      <c r="S20" s="724"/>
      <c r="T20" s="724"/>
      <c r="U20" s="724"/>
      <c r="V20" s="724"/>
      <c r="W20" s="724"/>
      <c r="X20" s="724"/>
      <c r="Y20" s="724"/>
      <c r="Z20" s="724"/>
    </row>
    <row r="21" spans="1:26" ht="14.25" customHeight="1">
      <c r="A21" s="724"/>
      <c r="B21" s="1006" t="s">
        <v>831</v>
      </c>
      <c r="C21" s="1007"/>
      <c r="D21" s="734" t="s">
        <v>827</v>
      </c>
      <c r="E21" s="747"/>
      <c r="F21" s="747"/>
      <c r="G21" s="747"/>
      <c r="H21" s="747"/>
      <c r="I21" s="724"/>
      <c r="J21" s="724"/>
      <c r="K21" s="724"/>
      <c r="L21" s="724"/>
      <c r="M21" s="724"/>
      <c r="N21" s="724"/>
      <c r="O21" s="724"/>
      <c r="P21" s="724"/>
      <c r="Q21" s="724"/>
      <c r="R21" s="724"/>
      <c r="S21" s="724"/>
      <c r="T21" s="724"/>
      <c r="U21" s="724"/>
      <c r="V21" s="724"/>
      <c r="W21" s="724"/>
      <c r="X21" s="724"/>
      <c r="Y21" s="724"/>
      <c r="Z21" s="724"/>
    </row>
    <row r="22" spans="1:26" ht="15" customHeight="1">
      <c r="A22" s="724"/>
      <c r="B22" s="1008" t="str">
        <f>'2 yr monthly cash flow'!A20</f>
        <v>Water Quality Supplies</v>
      </c>
      <c r="C22" s="1007"/>
      <c r="D22" s="735"/>
      <c r="E22" s="736">
        <f>'Water Quality'!C21</f>
        <v>0</v>
      </c>
      <c r="F22" s="736">
        <f>'Water Quality'!D21</f>
        <v>0</v>
      </c>
      <c r="G22" s="736">
        <f>'Water Quality'!E21</f>
        <v>0</v>
      </c>
      <c r="H22" s="736">
        <f>'Water Quality'!F21</f>
        <v>0</v>
      </c>
      <c r="I22" s="724"/>
      <c r="J22" s="724"/>
      <c r="K22" s="724"/>
      <c r="L22" s="724"/>
      <c r="M22" s="724"/>
      <c r="N22" s="724"/>
      <c r="O22" s="724"/>
      <c r="P22" s="724"/>
      <c r="Q22" s="724"/>
      <c r="R22" s="724"/>
      <c r="S22" s="724"/>
      <c r="T22" s="724"/>
      <c r="U22" s="724"/>
      <c r="V22" s="724"/>
      <c r="W22" s="724"/>
      <c r="X22" s="724"/>
      <c r="Y22" s="724"/>
      <c r="Z22" s="724"/>
    </row>
    <row r="23" spans="1:26" ht="15" customHeight="1">
      <c r="A23" s="724"/>
      <c r="B23" s="1008" t="str">
        <f>'2 yr monthly cash flow'!A21</f>
        <v>Plant and IPM Supplies</v>
      </c>
      <c r="C23" s="1007"/>
      <c r="D23" s="735"/>
      <c r="E23" s="736">
        <f>'Plant and IPM Supplies'!D8</f>
        <v>0</v>
      </c>
      <c r="F23" s="736">
        <f>'Plant and IPM Supplies'!E8</f>
        <v>0</v>
      </c>
      <c r="G23" s="736">
        <f>'Plant and IPM Supplies'!F8</f>
        <v>0</v>
      </c>
      <c r="H23" s="736">
        <f>'Plant and IPM Supplies'!G8</f>
        <v>0</v>
      </c>
      <c r="I23" s="724"/>
      <c r="J23" s="724"/>
      <c r="K23" s="724"/>
      <c r="L23" s="724"/>
      <c r="M23" s="724"/>
      <c r="N23" s="724"/>
      <c r="O23" s="724"/>
      <c r="P23" s="724"/>
      <c r="Q23" s="724"/>
      <c r="R23" s="724"/>
      <c r="S23" s="724"/>
      <c r="T23" s="724"/>
      <c r="U23" s="724"/>
      <c r="V23" s="724"/>
      <c r="W23" s="724"/>
      <c r="X23" s="724"/>
      <c r="Y23" s="724"/>
      <c r="Z23" s="724"/>
    </row>
    <row r="24" spans="1:26" ht="15" customHeight="1">
      <c r="A24" s="724"/>
      <c r="B24" s="1008" t="str">
        <f>'2 yr monthly cash flow'!A22</f>
        <v>Distribution</v>
      </c>
      <c r="C24" s="1007"/>
      <c r="D24" s="735"/>
      <c r="E24" s="736">
        <f>Distribution!C17</f>
        <v>0</v>
      </c>
      <c r="F24" s="736">
        <f>Distribution!D17</f>
        <v>0</v>
      </c>
      <c r="G24" s="736">
        <f>Distribution!E17</f>
        <v>0</v>
      </c>
      <c r="H24" s="736">
        <f>Distribution!F17</f>
        <v>0</v>
      </c>
      <c r="I24" s="724"/>
      <c r="J24" s="724"/>
      <c r="K24" s="724"/>
      <c r="L24" s="724"/>
      <c r="M24" s="724"/>
      <c r="N24" s="724"/>
      <c r="O24" s="724"/>
      <c r="P24" s="724"/>
      <c r="Q24" s="724"/>
      <c r="R24" s="724"/>
      <c r="S24" s="724"/>
      <c r="T24" s="724"/>
      <c r="U24" s="724"/>
      <c r="V24" s="724"/>
      <c r="W24" s="724"/>
      <c r="X24" s="724"/>
      <c r="Y24" s="724"/>
      <c r="Z24" s="724"/>
    </row>
    <row r="25" spans="1:26" ht="14.25" customHeight="1">
      <c r="A25" s="724"/>
      <c r="B25" s="1008" t="str">
        <f>'2 yr monthly cash flow'!A23</f>
        <v>Nutrients and Adjusters</v>
      </c>
      <c r="C25" s="1007"/>
      <c r="D25" s="735"/>
      <c r="E25" s="736">
        <f>'Nutrients and Adjusters'!C16</f>
        <v>0</v>
      </c>
      <c r="F25" s="736">
        <f>'Nutrients and Adjusters'!D16</f>
        <v>0</v>
      </c>
      <c r="G25" s="736">
        <f>'Nutrients and Adjusters'!E16</f>
        <v>0</v>
      </c>
      <c r="H25" s="736">
        <f>'Nutrients and Adjusters'!F16</f>
        <v>0</v>
      </c>
      <c r="I25" s="724"/>
      <c r="J25" s="724"/>
      <c r="K25" s="724"/>
      <c r="L25" s="724"/>
      <c r="M25" s="724"/>
      <c r="N25" s="724"/>
      <c r="O25" s="724"/>
      <c r="P25" s="724"/>
      <c r="Q25" s="724"/>
      <c r="R25" s="724"/>
      <c r="S25" s="724"/>
      <c r="T25" s="724"/>
      <c r="U25" s="724"/>
      <c r="V25" s="724"/>
      <c r="W25" s="724"/>
      <c r="X25" s="724"/>
      <c r="Y25" s="724"/>
      <c r="Z25" s="724"/>
    </row>
    <row r="26" spans="1:26" ht="15" customHeight="1">
      <c r="A26" s="724"/>
      <c r="B26" s="1008" t="str">
        <f>'2 yr monthly cash flow'!A24</f>
        <v>Office Supplies</v>
      </c>
      <c r="C26" s="1007"/>
      <c r="D26" s="735"/>
      <c r="E26" s="736">
        <f>'Office Supplies'!C14</f>
        <v>0</v>
      </c>
      <c r="F26" s="736">
        <f>'Office Supplies'!D14</f>
        <v>0</v>
      </c>
      <c r="G26" s="736">
        <f>'Office Supplies'!E14</f>
        <v>0</v>
      </c>
      <c r="H26" s="736">
        <f>'Office Supplies'!F14</f>
        <v>0</v>
      </c>
      <c r="I26" s="724"/>
      <c r="J26" s="724"/>
      <c r="K26" s="724"/>
      <c r="L26" s="724"/>
      <c r="M26" s="724"/>
      <c r="N26" s="724"/>
      <c r="O26" s="724"/>
      <c r="P26" s="724"/>
      <c r="Q26" s="724"/>
      <c r="R26" s="724"/>
      <c r="S26" s="724"/>
      <c r="T26" s="724"/>
      <c r="U26" s="724"/>
      <c r="V26" s="724"/>
      <c r="W26" s="724"/>
      <c r="X26" s="724"/>
      <c r="Y26" s="724"/>
      <c r="Z26" s="724"/>
    </row>
    <row r="27" spans="1:26" ht="15" customHeight="1">
      <c r="A27" s="724"/>
      <c r="B27" s="1008" t="str">
        <f>'2 yr monthly cash flow'!A25</f>
        <v>Advertising/ Marketing</v>
      </c>
      <c r="C27" s="1007"/>
      <c r="D27" s="735"/>
      <c r="E27" s="736">
        <f>'Marketing &amp; Adv'!C13</f>
        <v>0</v>
      </c>
      <c r="F27" s="736">
        <f>'Marketing &amp; Adv'!D13</f>
        <v>0</v>
      </c>
      <c r="G27" s="736">
        <f>'Marketing &amp; Adv'!E13</f>
        <v>0</v>
      </c>
      <c r="H27" s="736">
        <f>'Marketing &amp; Adv'!F13</f>
        <v>0</v>
      </c>
      <c r="I27" s="724"/>
      <c r="J27" s="724"/>
      <c r="K27" s="724"/>
      <c r="L27" s="724"/>
      <c r="M27" s="724"/>
      <c r="N27" s="724"/>
      <c r="O27" s="724"/>
      <c r="P27" s="724"/>
      <c r="Q27" s="724"/>
      <c r="R27" s="724"/>
      <c r="S27" s="724"/>
      <c r="T27" s="724"/>
      <c r="U27" s="724"/>
      <c r="V27" s="724"/>
      <c r="W27" s="724"/>
      <c r="X27" s="724"/>
      <c r="Y27" s="724"/>
      <c r="Z27" s="724"/>
    </row>
    <row r="28" spans="1:26" ht="15" customHeight="1">
      <c r="A28" s="724"/>
      <c r="B28" s="1008" t="str">
        <f>'2 yr monthly cash flow'!A26</f>
        <v>Utilities/Energy</v>
      </c>
      <c r="C28" s="1007"/>
      <c r="D28" s="735"/>
      <c r="E28" s="736">
        <f>'Energy and Water'!H7</f>
        <v>360</v>
      </c>
      <c r="F28" s="736">
        <f>'Energy and Water'!I7</f>
        <v>360</v>
      </c>
      <c r="G28" s="736">
        <f>'Energy and Water'!J7</f>
        <v>360</v>
      </c>
      <c r="H28" s="736">
        <f>'Energy and Water'!K7</f>
        <v>360</v>
      </c>
      <c r="I28" s="724"/>
      <c r="J28" s="724"/>
      <c r="K28" s="724"/>
      <c r="L28" s="724"/>
      <c r="M28" s="724"/>
      <c r="N28" s="724"/>
      <c r="O28" s="724"/>
      <c r="P28" s="724"/>
      <c r="Q28" s="724"/>
      <c r="R28" s="724"/>
      <c r="S28" s="724"/>
      <c r="T28" s="724"/>
      <c r="U28" s="724"/>
      <c r="V28" s="724"/>
      <c r="W28" s="724"/>
      <c r="X28" s="724"/>
      <c r="Y28" s="724"/>
      <c r="Z28" s="724"/>
    </row>
    <row r="29" spans="1:26" ht="14.25" customHeight="1">
      <c r="A29" s="724"/>
      <c r="B29" s="1008" t="str">
        <f>'2 yr monthly cash flow'!A27</f>
        <v>Employee Training</v>
      </c>
      <c r="C29" s="1007"/>
      <c r="D29" s="735"/>
      <c r="E29" s="736">
        <f>'Salaries and Training'!C13</f>
        <v>0</v>
      </c>
      <c r="F29" s="736">
        <f>'Salaries and Training'!D13</f>
        <v>0</v>
      </c>
      <c r="G29" s="736">
        <f>'Salaries and Training'!E13</f>
        <v>0</v>
      </c>
      <c r="H29" s="736">
        <f>'Salaries and Training'!F13</f>
        <v>0</v>
      </c>
      <c r="I29" s="724"/>
      <c r="J29" s="724"/>
      <c r="K29" s="724"/>
      <c r="L29" s="724"/>
      <c r="M29" s="724"/>
      <c r="N29" s="724"/>
      <c r="O29" s="724"/>
      <c r="P29" s="724"/>
      <c r="Q29" s="724"/>
      <c r="R29" s="724"/>
      <c r="S29" s="724"/>
      <c r="T29" s="724"/>
      <c r="U29" s="724"/>
      <c r="V29" s="724"/>
      <c r="W29" s="724"/>
      <c r="X29" s="724"/>
      <c r="Y29" s="724"/>
      <c r="Z29" s="724"/>
    </row>
    <row r="30" spans="1:26" ht="15" customHeight="1">
      <c r="A30" s="724"/>
      <c r="B30" s="1008" t="str">
        <f>'2 yr monthly cash flow'!A28</f>
        <v>Salaries</v>
      </c>
      <c r="C30" s="1007"/>
      <c r="D30" s="735"/>
      <c r="E30" s="736">
        <f>'Salaries and Training'!C12</f>
        <v>44095.999999999993</v>
      </c>
      <c r="F30" s="736">
        <f>'Salaries and Training'!D12</f>
        <v>44095.999999999993</v>
      </c>
      <c r="G30" s="736">
        <f>'Salaries and Training'!E12</f>
        <v>44095.999999999993</v>
      </c>
      <c r="H30" s="736">
        <f>'Salaries and Training'!F12</f>
        <v>44095.999999999993</v>
      </c>
      <c r="I30" s="724"/>
      <c r="J30" s="724"/>
      <c r="K30" s="724"/>
      <c r="L30" s="724"/>
      <c r="M30" s="724"/>
      <c r="N30" s="724"/>
      <c r="O30" s="724"/>
      <c r="P30" s="724"/>
      <c r="Q30" s="724"/>
      <c r="R30" s="724"/>
      <c r="S30" s="724"/>
      <c r="T30" s="724"/>
      <c r="U30" s="724"/>
      <c r="V30" s="724"/>
      <c r="W30" s="724"/>
      <c r="X30" s="724"/>
      <c r="Y30" s="724"/>
      <c r="Z30" s="724"/>
    </row>
    <row r="31" spans="1:26" ht="15" customHeight="1">
      <c r="A31" s="724"/>
      <c r="B31" s="1008" t="str">
        <f>'2 yr monthly cash flow'!A29</f>
        <v>Insurance</v>
      </c>
      <c r="C31" s="1007"/>
      <c r="D31" s="735"/>
      <c r="E31" s="736">
        <f>'Other Operating exp'!C5</f>
        <v>0</v>
      </c>
      <c r="F31" s="736">
        <f>'Other Operating exp'!D5</f>
        <v>0</v>
      </c>
      <c r="G31" s="736">
        <f>'Other Operating exp'!E5</f>
        <v>0</v>
      </c>
      <c r="H31" s="736">
        <f>'Other Operating exp'!F5</f>
        <v>0</v>
      </c>
      <c r="I31" s="724"/>
      <c r="J31" s="724"/>
      <c r="K31" s="724"/>
      <c r="L31" s="724"/>
      <c r="M31" s="724"/>
      <c r="N31" s="724"/>
      <c r="O31" s="724"/>
      <c r="P31" s="724"/>
      <c r="Q31" s="724"/>
      <c r="R31" s="724"/>
      <c r="S31" s="724"/>
      <c r="T31" s="724"/>
      <c r="U31" s="724"/>
      <c r="V31" s="724"/>
      <c r="W31" s="724"/>
      <c r="X31" s="724"/>
      <c r="Y31" s="724"/>
      <c r="Z31" s="724"/>
    </row>
    <row r="32" spans="1:26" ht="15" customHeight="1">
      <c r="A32" s="724"/>
      <c r="B32" s="1008" t="str">
        <f>'2 yr monthly cash flow'!A30</f>
        <v>Lease</v>
      </c>
      <c r="C32" s="1007"/>
      <c r="D32" s="735"/>
      <c r="E32" s="736">
        <f>'Other Operating exp'!C6</f>
        <v>0</v>
      </c>
      <c r="F32" s="736">
        <f>'Other Operating exp'!D6</f>
        <v>0</v>
      </c>
      <c r="G32" s="736">
        <f>'Other Operating exp'!E6</f>
        <v>0</v>
      </c>
      <c r="H32" s="736">
        <f>'Other Operating exp'!F6</f>
        <v>0</v>
      </c>
      <c r="I32" s="724"/>
      <c r="J32" s="724"/>
      <c r="K32" s="724"/>
      <c r="L32" s="724"/>
      <c r="M32" s="724"/>
      <c r="N32" s="724"/>
      <c r="O32" s="724"/>
      <c r="P32" s="724"/>
      <c r="Q32" s="724"/>
      <c r="R32" s="724"/>
      <c r="S32" s="724"/>
      <c r="T32" s="724"/>
      <c r="U32" s="724"/>
      <c r="V32" s="724"/>
      <c r="W32" s="724"/>
      <c r="X32" s="724"/>
      <c r="Y32" s="724"/>
      <c r="Z32" s="724"/>
    </row>
    <row r="33" spans="1:26" ht="15" customHeight="1">
      <c r="A33" s="724"/>
      <c r="B33" s="1008" t="str">
        <f>'2 yr monthly cash flow'!A31</f>
        <v>Charitable Contributions</v>
      </c>
      <c r="C33" s="1007"/>
      <c r="D33" s="735"/>
      <c r="E33" s="736">
        <f>'Other Operating exp'!C7</f>
        <v>0</v>
      </c>
      <c r="F33" s="736">
        <f>'Other Operating exp'!D7</f>
        <v>0</v>
      </c>
      <c r="G33" s="736">
        <f>'Other Operating exp'!E7</f>
        <v>0</v>
      </c>
      <c r="H33" s="736">
        <f>'Other Operating exp'!F7</f>
        <v>0</v>
      </c>
      <c r="I33" s="724"/>
      <c r="J33" s="724"/>
      <c r="K33" s="724"/>
      <c r="L33" s="724"/>
      <c r="M33" s="724"/>
      <c r="N33" s="724"/>
      <c r="O33" s="724"/>
      <c r="P33" s="724"/>
      <c r="Q33" s="724"/>
      <c r="R33" s="724"/>
      <c r="S33" s="724"/>
      <c r="T33" s="724"/>
      <c r="U33" s="724"/>
      <c r="V33" s="724"/>
      <c r="W33" s="724"/>
      <c r="X33" s="724"/>
      <c r="Y33" s="724"/>
      <c r="Z33" s="724"/>
    </row>
    <row r="34" spans="1:26" ht="15" customHeight="1">
      <c r="A34" s="724"/>
      <c r="B34" s="1008" t="str">
        <f>'2 yr monthly cash flow'!A32</f>
        <v>Bad Debts/Write offs</v>
      </c>
      <c r="C34" s="1007"/>
      <c r="D34" s="735"/>
      <c r="E34" s="736">
        <f>'Other Operating exp'!C8</f>
        <v>0</v>
      </c>
      <c r="F34" s="736">
        <f>'Other Operating exp'!D8</f>
        <v>0</v>
      </c>
      <c r="G34" s="736">
        <f>'Other Operating exp'!E8</f>
        <v>0</v>
      </c>
      <c r="H34" s="736">
        <f>'Other Operating exp'!F8</f>
        <v>0</v>
      </c>
      <c r="I34" s="724"/>
      <c r="J34" s="724"/>
      <c r="K34" s="724"/>
      <c r="L34" s="724"/>
      <c r="M34" s="724"/>
      <c r="N34" s="724"/>
      <c r="O34" s="724"/>
      <c r="P34" s="724"/>
      <c r="Q34" s="724"/>
      <c r="R34" s="724"/>
      <c r="S34" s="724"/>
      <c r="T34" s="724"/>
      <c r="U34" s="724"/>
      <c r="V34" s="724"/>
      <c r="W34" s="724"/>
      <c r="X34" s="724"/>
      <c r="Y34" s="724"/>
      <c r="Z34" s="724"/>
    </row>
    <row r="35" spans="1:26" ht="15" customHeight="1">
      <c r="A35" s="724"/>
      <c r="B35" s="1008" t="str">
        <f>'2 yr monthly cash flow'!A33</f>
        <v>Professional Services</v>
      </c>
      <c r="C35" s="1007"/>
      <c r="D35" s="735"/>
      <c r="E35" s="736">
        <f>'Other Operating exp'!C9</f>
        <v>0</v>
      </c>
      <c r="F35" s="736">
        <f>'Other Operating exp'!D9</f>
        <v>0</v>
      </c>
      <c r="G35" s="736">
        <f>'Other Operating exp'!E9</f>
        <v>0</v>
      </c>
      <c r="H35" s="736">
        <f>'Other Operating exp'!F9</f>
        <v>0</v>
      </c>
      <c r="I35" s="724"/>
      <c r="J35" s="724"/>
      <c r="K35" s="724"/>
      <c r="L35" s="724"/>
      <c r="M35" s="724"/>
      <c r="N35" s="724"/>
      <c r="O35" s="724"/>
      <c r="P35" s="724"/>
      <c r="Q35" s="724"/>
      <c r="R35" s="724"/>
      <c r="S35" s="724"/>
      <c r="T35" s="724"/>
      <c r="U35" s="724"/>
      <c r="V35" s="724"/>
      <c r="W35" s="724"/>
      <c r="X35" s="724"/>
      <c r="Y35" s="724"/>
      <c r="Z35" s="724"/>
    </row>
    <row r="36" spans="1:26" ht="14.25" customHeight="1">
      <c r="A36" s="724"/>
      <c r="B36" s="1008" t="str">
        <f>'2 yr monthly cash flow'!A34</f>
        <v>Bank Fees</v>
      </c>
      <c r="C36" s="1007"/>
      <c r="D36" s="735"/>
      <c r="E36" s="736">
        <f>'Other Operating exp'!C10</f>
        <v>0</v>
      </c>
      <c r="F36" s="736">
        <f>'Other Operating exp'!D10</f>
        <v>0</v>
      </c>
      <c r="G36" s="736">
        <f>'Other Operating exp'!E10</f>
        <v>0</v>
      </c>
      <c r="H36" s="736">
        <f>'Other Operating exp'!F10</f>
        <v>0</v>
      </c>
      <c r="I36" s="724"/>
      <c r="J36" s="724"/>
      <c r="K36" s="724"/>
      <c r="L36" s="724"/>
      <c r="M36" s="724"/>
      <c r="N36" s="724"/>
      <c r="O36" s="724"/>
      <c r="P36" s="724"/>
      <c r="Q36" s="724"/>
      <c r="R36" s="724"/>
      <c r="S36" s="724"/>
      <c r="T36" s="724"/>
      <c r="U36" s="724"/>
      <c r="V36" s="724"/>
      <c r="W36" s="724"/>
      <c r="X36" s="724"/>
      <c r="Y36" s="724"/>
      <c r="Z36" s="724"/>
    </row>
    <row r="37" spans="1:26" ht="14.25" customHeight="1">
      <c r="A37" s="724"/>
      <c r="B37" s="1008" t="str">
        <f>'2 yr monthly cash flow'!A35</f>
        <v>Debt Service</v>
      </c>
      <c r="C37" s="1007"/>
      <c r="D37" s="735"/>
      <c r="E37" s="736">
        <f>'Other Operating exp'!C11</f>
        <v>135867.82235242563</v>
      </c>
      <c r="F37" s="736">
        <f>'Other Operating exp'!D11</f>
        <v>135867.82235242563</v>
      </c>
      <c r="G37" s="736">
        <f>'Other Operating exp'!E11</f>
        <v>135867.82235242563</v>
      </c>
      <c r="H37" s="736">
        <f>'Other Operating exp'!F11</f>
        <v>135867.82235242563</v>
      </c>
      <c r="I37" s="724"/>
      <c r="J37" s="724"/>
      <c r="K37" s="724"/>
      <c r="L37" s="724"/>
      <c r="M37" s="724"/>
      <c r="N37" s="724"/>
      <c r="O37" s="724"/>
      <c r="P37" s="724"/>
      <c r="Q37" s="724"/>
      <c r="R37" s="724"/>
      <c r="S37" s="724"/>
      <c r="T37" s="724"/>
      <c r="U37" s="724"/>
      <c r="V37" s="724"/>
      <c r="W37" s="724"/>
      <c r="X37" s="724"/>
      <c r="Y37" s="724"/>
      <c r="Z37" s="724"/>
    </row>
    <row r="38" spans="1:26" ht="14.25" customHeight="1">
      <c r="A38" s="724"/>
      <c r="B38" s="1006" t="s">
        <v>832</v>
      </c>
      <c r="C38" s="1007"/>
      <c r="D38" s="748"/>
      <c r="E38" s="738">
        <f t="shared" ref="E38:H38" si="4">SUM(E22:E37)</f>
        <v>180323.82235242563</v>
      </c>
      <c r="F38" s="738">
        <f t="shared" si="4"/>
        <v>180323.82235242563</v>
      </c>
      <c r="G38" s="738">
        <f t="shared" si="4"/>
        <v>180323.82235242563</v>
      </c>
      <c r="H38" s="738">
        <f t="shared" si="4"/>
        <v>180323.82235242563</v>
      </c>
      <c r="I38" s="724"/>
      <c r="J38" s="724"/>
      <c r="K38" s="724"/>
      <c r="L38" s="724"/>
      <c r="M38" s="724"/>
      <c r="N38" s="724"/>
      <c r="O38" s="724"/>
      <c r="P38" s="724"/>
      <c r="Q38" s="724"/>
      <c r="R38" s="724"/>
      <c r="S38" s="724"/>
      <c r="T38" s="724"/>
      <c r="U38" s="724"/>
      <c r="V38" s="724"/>
      <c r="W38" s="724"/>
      <c r="X38" s="724"/>
      <c r="Y38" s="724"/>
      <c r="Z38" s="724"/>
    </row>
    <row r="39" spans="1:26" ht="14.25" customHeight="1">
      <c r="A39" s="724"/>
      <c r="B39" s="739"/>
      <c r="C39" s="740"/>
      <c r="D39" s="743"/>
      <c r="E39" s="746"/>
      <c r="F39" s="746"/>
      <c r="G39" s="746"/>
      <c r="H39" s="746"/>
      <c r="I39" s="724"/>
      <c r="J39" s="724"/>
      <c r="K39" s="724"/>
      <c r="L39" s="724"/>
      <c r="M39" s="724"/>
      <c r="N39" s="724"/>
      <c r="O39" s="724"/>
      <c r="P39" s="724"/>
      <c r="Q39" s="724"/>
      <c r="R39" s="724"/>
      <c r="S39" s="724"/>
      <c r="T39" s="724"/>
      <c r="U39" s="724"/>
      <c r="V39" s="724"/>
      <c r="W39" s="724"/>
      <c r="X39" s="724"/>
      <c r="Y39" s="724"/>
      <c r="Z39" s="724"/>
    </row>
    <row r="40" spans="1:26" ht="14.25" customHeight="1">
      <c r="A40" s="724"/>
      <c r="B40" s="1011" t="s">
        <v>833</v>
      </c>
      <c r="C40" s="1007"/>
      <c r="D40" s="749"/>
      <c r="E40" s="750">
        <f t="shared" ref="E40:H40" si="5">E19-E38</f>
        <v>-179113.34235242562</v>
      </c>
      <c r="F40" s="750">
        <f t="shared" si="5"/>
        <v>-177313.54235242563</v>
      </c>
      <c r="G40" s="750">
        <f t="shared" si="5"/>
        <v>-177313.54235242563</v>
      </c>
      <c r="H40" s="750">
        <f t="shared" si="5"/>
        <v>-177313.54235242563</v>
      </c>
      <c r="I40" s="724"/>
      <c r="J40" s="724"/>
      <c r="K40" s="724"/>
      <c r="L40" s="724"/>
      <c r="M40" s="724"/>
      <c r="N40" s="724"/>
      <c r="O40" s="724"/>
      <c r="P40" s="724"/>
      <c r="Q40" s="724"/>
      <c r="R40" s="724"/>
      <c r="S40" s="724"/>
      <c r="T40" s="724"/>
      <c r="U40" s="724"/>
      <c r="V40" s="724"/>
      <c r="W40" s="724"/>
      <c r="X40" s="724"/>
      <c r="Y40" s="724"/>
      <c r="Z40" s="724"/>
    </row>
    <row r="41" spans="1:26" ht="14.25" customHeight="1">
      <c r="A41" s="724"/>
      <c r="B41" s="751"/>
      <c r="C41" s="724"/>
      <c r="D41" s="724"/>
      <c r="E41" s="752"/>
      <c r="F41" s="752"/>
      <c r="G41" s="752"/>
      <c r="H41" s="752"/>
      <c r="I41" s="724"/>
      <c r="J41" s="724"/>
      <c r="K41" s="724"/>
      <c r="L41" s="724"/>
      <c r="M41" s="724"/>
      <c r="N41" s="724"/>
      <c r="O41" s="724"/>
      <c r="P41" s="724"/>
      <c r="Q41" s="724"/>
      <c r="R41" s="724"/>
      <c r="S41" s="724"/>
      <c r="T41" s="724"/>
      <c r="U41" s="724"/>
      <c r="V41" s="724"/>
      <c r="W41" s="724"/>
      <c r="X41" s="724"/>
      <c r="Y41" s="724"/>
      <c r="Z41" s="724"/>
    </row>
    <row r="42" spans="1:26" ht="14.25" customHeight="1">
      <c r="A42" s="724"/>
      <c r="B42" s="753" t="s">
        <v>834</v>
      </c>
      <c r="C42" s="754"/>
      <c r="D42" s="754"/>
      <c r="E42" s="755" t="str">
        <f t="shared" ref="E42:H42" si="6">E8</f>
        <v>Year 1</v>
      </c>
      <c r="F42" s="755" t="str">
        <f t="shared" si="6"/>
        <v>Year 2</v>
      </c>
      <c r="G42" s="755" t="str">
        <f t="shared" si="6"/>
        <v>Year 3</v>
      </c>
      <c r="H42" s="755" t="str">
        <f t="shared" si="6"/>
        <v>Year 4</v>
      </c>
      <c r="I42" s="724"/>
      <c r="J42" s="724"/>
      <c r="K42" s="724"/>
      <c r="L42" s="724"/>
      <c r="M42" s="724"/>
      <c r="N42" s="724"/>
      <c r="O42" s="724"/>
      <c r="P42" s="724"/>
      <c r="Q42" s="724"/>
      <c r="R42" s="724"/>
      <c r="S42" s="724"/>
      <c r="T42" s="724"/>
      <c r="U42" s="724"/>
      <c r="V42" s="724"/>
      <c r="W42" s="724"/>
      <c r="X42" s="724"/>
      <c r="Y42" s="724"/>
      <c r="Z42" s="724"/>
    </row>
    <row r="43" spans="1:26" ht="14.25" customHeight="1">
      <c r="A43" s="724"/>
      <c r="B43" s="756" t="s">
        <v>835</v>
      </c>
      <c r="C43" s="757"/>
      <c r="D43" s="757"/>
      <c r="E43" s="758">
        <f t="shared" ref="E43:H43" si="7">E12</f>
        <v>1312.3999999999999</v>
      </c>
      <c r="F43" s="758">
        <f t="shared" si="7"/>
        <v>3112.1999999999994</v>
      </c>
      <c r="G43" s="758">
        <f t="shared" si="7"/>
        <v>3112.1999999999994</v>
      </c>
      <c r="H43" s="758">
        <f t="shared" si="7"/>
        <v>3112.1999999999994</v>
      </c>
      <c r="I43" s="724"/>
      <c r="J43" s="724"/>
      <c r="K43" s="724"/>
      <c r="L43" s="724"/>
      <c r="M43" s="724"/>
      <c r="N43" s="724"/>
      <c r="O43" s="724"/>
      <c r="P43" s="724"/>
      <c r="Q43" s="724"/>
      <c r="R43" s="724"/>
      <c r="S43" s="724"/>
      <c r="T43" s="724"/>
      <c r="U43" s="724"/>
      <c r="V43" s="724"/>
      <c r="W43" s="724"/>
      <c r="X43" s="724"/>
      <c r="Y43" s="724"/>
      <c r="Z43" s="724"/>
    </row>
    <row r="44" spans="1:26" ht="14.25" customHeight="1">
      <c r="A44" s="724"/>
      <c r="B44" s="756" t="s">
        <v>836</v>
      </c>
      <c r="C44" s="757"/>
      <c r="D44" s="757"/>
      <c r="E44" s="758">
        <f t="shared" ref="E44:H44" si="8">E17</f>
        <v>101.92</v>
      </c>
      <c r="F44" s="758">
        <f t="shared" si="8"/>
        <v>101.92</v>
      </c>
      <c r="G44" s="758">
        <f t="shared" si="8"/>
        <v>101.92</v>
      </c>
      <c r="H44" s="758">
        <f t="shared" si="8"/>
        <v>101.92</v>
      </c>
      <c r="I44" s="724"/>
      <c r="J44" s="724"/>
      <c r="K44" s="724"/>
      <c r="L44" s="724"/>
      <c r="M44" s="724"/>
      <c r="N44" s="724"/>
      <c r="O44" s="724"/>
      <c r="P44" s="724"/>
      <c r="Q44" s="724"/>
      <c r="R44" s="724"/>
      <c r="S44" s="724"/>
      <c r="T44" s="724"/>
      <c r="U44" s="724"/>
      <c r="V44" s="724"/>
      <c r="W44" s="724"/>
      <c r="X44" s="724"/>
      <c r="Y44" s="724"/>
      <c r="Z44" s="724"/>
    </row>
    <row r="45" spans="1:26" ht="14.25" customHeight="1">
      <c r="A45" s="724"/>
      <c r="B45" s="759" t="s">
        <v>837</v>
      </c>
      <c r="C45" s="760"/>
      <c r="D45" s="760"/>
      <c r="E45" s="761">
        <f t="shared" ref="E45:H45" si="9">E43-E44</f>
        <v>1210.4799999999998</v>
      </c>
      <c r="F45" s="761">
        <f t="shared" si="9"/>
        <v>3010.2799999999993</v>
      </c>
      <c r="G45" s="761">
        <f t="shared" si="9"/>
        <v>3010.2799999999993</v>
      </c>
      <c r="H45" s="761">
        <f t="shared" si="9"/>
        <v>3010.2799999999993</v>
      </c>
      <c r="I45" s="724"/>
      <c r="J45" s="724"/>
      <c r="K45" s="724"/>
      <c r="L45" s="724"/>
      <c r="M45" s="724"/>
      <c r="N45" s="724"/>
      <c r="O45" s="724"/>
      <c r="P45" s="724"/>
      <c r="Q45" s="724"/>
      <c r="R45" s="724"/>
      <c r="S45" s="724"/>
      <c r="T45" s="724"/>
      <c r="U45" s="724"/>
      <c r="V45" s="724"/>
      <c r="W45" s="724"/>
      <c r="X45" s="724"/>
      <c r="Y45" s="724"/>
      <c r="Z45" s="724"/>
    </row>
    <row r="46" spans="1:26" ht="14.25" customHeight="1">
      <c r="A46" s="724"/>
      <c r="B46" s="762" t="s">
        <v>838</v>
      </c>
      <c r="C46" s="763"/>
      <c r="D46" s="763"/>
      <c r="E46" s="764">
        <f t="shared" ref="E46:H46" si="10">IFERROR(E45/E43,"-")</f>
        <v>0.92234074977141112</v>
      </c>
      <c r="F46" s="764">
        <f t="shared" si="10"/>
        <v>0.96725146198830403</v>
      </c>
      <c r="G46" s="764">
        <f t="shared" si="10"/>
        <v>0.96725146198830403</v>
      </c>
      <c r="H46" s="764">
        <f t="shared" si="10"/>
        <v>0.96725146198830403</v>
      </c>
      <c r="I46" s="724"/>
      <c r="J46" s="724"/>
      <c r="K46" s="724"/>
      <c r="L46" s="724"/>
      <c r="M46" s="724"/>
      <c r="N46" s="724"/>
      <c r="O46" s="724"/>
      <c r="P46" s="724"/>
      <c r="Q46" s="724"/>
      <c r="R46" s="724"/>
      <c r="S46" s="724"/>
      <c r="T46" s="724"/>
      <c r="U46" s="724"/>
      <c r="V46" s="724"/>
      <c r="W46" s="724"/>
      <c r="X46" s="724"/>
      <c r="Y46" s="724"/>
      <c r="Z46" s="724"/>
    </row>
    <row r="47" spans="1:26" ht="14.25" customHeight="1">
      <c r="A47" s="724"/>
      <c r="B47" s="762"/>
      <c r="C47" s="763"/>
      <c r="D47" s="763"/>
      <c r="E47" s="765"/>
      <c r="F47" s="765"/>
      <c r="G47" s="766"/>
      <c r="H47" s="766"/>
      <c r="I47" s="724"/>
      <c r="J47" s="724"/>
      <c r="K47" s="724"/>
      <c r="L47" s="724"/>
      <c r="M47" s="724"/>
      <c r="N47" s="724"/>
      <c r="O47" s="724"/>
      <c r="P47" s="724"/>
      <c r="Q47" s="724"/>
      <c r="R47" s="724"/>
      <c r="S47" s="724"/>
      <c r="T47" s="724"/>
      <c r="U47" s="724"/>
      <c r="V47" s="724"/>
      <c r="W47" s="724"/>
      <c r="X47" s="724"/>
      <c r="Y47" s="724"/>
      <c r="Z47" s="724"/>
    </row>
    <row r="48" spans="1:26" ht="14.25" customHeight="1">
      <c r="A48" s="724"/>
      <c r="B48" s="767" t="s">
        <v>839</v>
      </c>
      <c r="C48" s="768"/>
      <c r="D48" s="768"/>
      <c r="E48" s="769" t="str">
        <f t="shared" ref="E48:H48" si="11">E42</f>
        <v>Year 1</v>
      </c>
      <c r="F48" s="769" t="str">
        <f t="shared" si="11"/>
        <v>Year 2</v>
      </c>
      <c r="G48" s="769" t="str">
        <f t="shared" si="11"/>
        <v>Year 3</v>
      </c>
      <c r="H48" s="769" t="str">
        <f t="shared" si="11"/>
        <v>Year 4</v>
      </c>
      <c r="I48" s="724"/>
      <c r="J48" s="724"/>
      <c r="K48" s="724"/>
      <c r="L48" s="724"/>
      <c r="M48" s="724"/>
      <c r="N48" s="724"/>
      <c r="O48" s="724"/>
      <c r="P48" s="724"/>
      <c r="Q48" s="724"/>
      <c r="R48" s="724"/>
      <c r="S48" s="724"/>
      <c r="T48" s="724"/>
      <c r="U48" s="724"/>
      <c r="V48" s="724"/>
      <c r="W48" s="724"/>
      <c r="X48" s="724"/>
      <c r="Y48" s="724"/>
      <c r="Z48" s="724"/>
    </row>
    <row r="49" spans="1:26" ht="14.25" customHeight="1">
      <c r="A49" s="724"/>
      <c r="B49" s="770"/>
      <c r="C49" s="771"/>
      <c r="D49" s="771"/>
      <c r="E49" s="765"/>
      <c r="F49" s="765"/>
      <c r="G49" s="766"/>
      <c r="H49" s="766"/>
      <c r="I49" s="724"/>
      <c r="J49" s="724"/>
      <c r="K49" s="724"/>
      <c r="L49" s="724"/>
      <c r="M49" s="724"/>
      <c r="N49" s="724"/>
      <c r="O49" s="724"/>
      <c r="P49" s="724"/>
      <c r="Q49" s="724"/>
      <c r="R49" s="724"/>
      <c r="S49" s="724"/>
      <c r="T49" s="724"/>
      <c r="U49" s="724"/>
      <c r="V49" s="724"/>
      <c r="W49" s="724"/>
      <c r="X49" s="724"/>
      <c r="Y49" s="724"/>
      <c r="Z49" s="724"/>
    </row>
    <row r="50" spans="1:26" ht="14.25" customHeight="1">
      <c r="A50" s="724"/>
      <c r="B50" s="772" t="s">
        <v>840</v>
      </c>
      <c r="C50" s="773"/>
      <c r="D50" s="773"/>
      <c r="E50" s="774">
        <f t="shared" ref="E50:H50" si="12">E38</f>
        <v>180323.82235242563</v>
      </c>
      <c r="F50" s="774">
        <f t="shared" si="12"/>
        <v>180323.82235242563</v>
      </c>
      <c r="G50" s="774">
        <f t="shared" si="12"/>
        <v>180323.82235242563</v>
      </c>
      <c r="H50" s="774">
        <f t="shared" si="12"/>
        <v>180323.82235242563</v>
      </c>
      <c r="I50" s="724"/>
      <c r="J50" s="724"/>
      <c r="K50" s="724"/>
      <c r="L50" s="724"/>
      <c r="M50" s="724"/>
      <c r="N50" s="724"/>
      <c r="O50" s="724"/>
      <c r="P50" s="724"/>
      <c r="Q50" s="724"/>
      <c r="R50" s="724"/>
      <c r="S50" s="724"/>
      <c r="T50" s="724"/>
      <c r="U50" s="724"/>
      <c r="V50" s="724"/>
      <c r="W50" s="724"/>
      <c r="X50" s="724"/>
      <c r="Y50" s="724"/>
      <c r="Z50" s="724"/>
    </row>
    <row r="51" spans="1:26" ht="14.25" customHeight="1">
      <c r="A51" s="724"/>
      <c r="B51" s="770" t="s">
        <v>841</v>
      </c>
      <c r="C51" s="771"/>
      <c r="D51" s="771"/>
      <c r="E51" s="775">
        <f t="shared" ref="E51:H51" si="13">E45-E50</f>
        <v>-179113.34235242562</v>
      </c>
      <c r="F51" s="775">
        <f t="shared" si="13"/>
        <v>-177313.54235242563</v>
      </c>
      <c r="G51" s="775">
        <f t="shared" si="13"/>
        <v>-177313.54235242563</v>
      </c>
      <c r="H51" s="775">
        <f t="shared" si="13"/>
        <v>-177313.54235242563</v>
      </c>
      <c r="I51" s="724"/>
      <c r="J51" s="724"/>
      <c r="K51" s="724"/>
      <c r="L51" s="724"/>
      <c r="M51" s="724"/>
      <c r="N51" s="724"/>
      <c r="O51" s="724"/>
      <c r="P51" s="724"/>
      <c r="Q51" s="724"/>
      <c r="R51" s="724"/>
      <c r="S51" s="724"/>
      <c r="T51" s="724"/>
      <c r="U51" s="724"/>
      <c r="V51" s="724"/>
      <c r="W51" s="724"/>
      <c r="X51" s="724"/>
      <c r="Y51" s="724"/>
      <c r="Z51" s="724"/>
    </row>
    <row r="52" spans="1:26" ht="14.25" customHeight="1">
      <c r="A52" s="724"/>
      <c r="B52" s="770" t="s">
        <v>842</v>
      </c>
      <c r="C52" s="771"/>
      <c r="D52" s="771"/>
      <c r="E52" s="776">
        <f t="shared" ref="E52:H52" si="14">E32</f>
        <v>0</v>
      </c>
      <c r="F52" s="776">
        <f t="shared" si="14"/>
        <v>0</v>
      </c>
      <c r="G52" s="776">
        <f t="shared" si="14"/>
        <v>0</v>
      </c>
      <c r="H52" s="776">
        <f t="shared" si="14"/>
        <v>0</v>
      </c>
      <c r="I52" s="724"/>
      <c r="J52" s="724"/>
      <c r="K52" s="724"/>
      <c r="L52" s="724"/>
      <c r="M52" s="724"/>
      <c r="N52" s="724"/>
      <c r="O52" s="724"/>
      <c r="P52" s="724"/>
      <c r="Q52" s="724"/>
      <c r="R52" s="724"/>
      <c r="S52" s="724"/>
      <c r="T52" s="724"/>
      <c r="U52" s="724"/>
      <c r="V52" s="724"/>
      <c r="W52" s="724"/>
      <c r="X52" s="724"/>
      <c r="Y52" s="724"/>
      <c r="Z52" s="724"/>
    </row>
    <row r="53" spans="1:26" ht="14.25" customHeight="1">
      <c r="A53" s="724"/>
      <c r="B53" s="770" t="s">
        <v>843</v>
      </c>
      <c r="C53" s="771"/>
      <c r="D53" s="771"/>
      <c r="E53" s="776">
        <v>0</v>
      </c>
      <c r="F53" s="776">
        <v>0</v>
      </c>
      <c r="G53" s="776">
        <v>0</v>
      </c>
      <c r="H53" s="776">
        <v>0</v>
      </c>
      <c r="I53" s="724"/>
      <c r="J53" s="724"/>
      <c r="K53" s="724"/>
      <c r="L53" s="724"/>
      <c r="M53" s="724"/>
      <c r="N53" s="724"/>
      <c r="O53" s="724"/>
      <c r="P53" s="724"/>
      <c r="Q53" s="724"/>
      <c r="R53" s="724"/>
      <c r="S53" s="724"/>
      <c r="T53" s="724"/>
      <c r="U53" s="724"/>
      <c r="V53" s="724"/>
      <c r="W53" s="724"/>
      <c r="X53" s="724"/>
      <c r="Y53" s="724"/>
      <c r="Z53" s="724"/>
    </row>
    <row r="54" spans="1:26" ht="14.25" customHeight="1">
      <c r="A54" s="724"/>
      <c r="B54" s="770" t="s">
        <v>844</v>
      </c>
      <c r="C54" s="771"/>
      <c r="D54" s="771"/>
      <c r="E54" s="775">
        <f>'Startup Costs'!O19</f>
        <v>2250</v>
      </c>
      <c r="F54" s="775">
        <f>'Startup Costs'!P19</f>
        <v>2250</v>
      </c>
      <c r="G54" s="775">
        <f>'Startup Costs'!Q19</f>
        <v>2250</v>
      </c>
      <c r="H54" s="775">
        <f>'Startup Costs'!R19</f>
        <v>2250</v>
      </c>
      <c r="I54" s="724"/>
      <c r="J54" s="724"/>
      <c r="K54" s="724"/>
      <c r="L54" s="724"/>
      <c r="M54" s="724"/>
      <c r="N54" s="724"/>
      <c r="O54" s="724"/>
      <c r="P54" s="724"/>
      <c r="Q54" s="724"/>
      <c r="R54" s="724"/>
      <c r="S54" s="724"/>
      <c r="T54" s="724"/>
      <c r="U54" s="724"/>
      <c r="V54" s="724"/>
      <c r="W54" s="724"/>
      <c r="X54" s="724"/>
      <c r="Y54" s="724"/>
      <c r="Z54" s="724"/>
    </row>
    <row r="55" spans="1:26" ht="14.25" customHeight="1">
      <c r="A55" s="724"/>
      <c r="B55" s="770" t="s">
        <v>845</v>
      </c>
      <c r="C55" s="771"/>
      <c r="D55" s="771"/>
      <c r="E55" s="776">
        <v>0</v>
      </c>
      <c r="F55" s="776">
        <v>0</v>
      </c>
      <c r="G55" s="776">
        <v>0</v>
      </c>
      <c r="H55" s="776">
        <v>0</v>
      </c>
      <c r="I55" s="724"/>
      <c r="J55" s="724"/>
      <c r="K55" s="724"/>
      <c r="L55" s="724"/>
      <c r="M55" s="724"/>
      <c r="N55" s="724"/>
      <c r="O55" s="724"/>
      <c r="P55" s="724"/>
      <c r="Q55" s="724"/>
      <c r="R55" s="724"/>
      <c r="S55" s="724"/>
      <c r="T55" s="724"/>
      <c r="U55" s="724"/>
      <c r="V55" s="724"/>
      <c r="W55" s="724"/>
      <c r="X55" s="724"/>
      <c r="Y55" s="724"/>
      <c r="Z55" s="724"/>
    </row>
    <row r="56" spans="1:26" ht="14.25" customHeight="1">
      <c r="A56" s="724"/>
      <c r="B56" s="777" t="s">
        <v>846</v>
      </c>
      <c r="C56" s="778"/>
      <c r="D56" s="778"/>
      <c r="E56" s="779">
        <f t="shared" ref="E56:H56" si="15">E51-E52-E53-E54-E55</f>
        <v>-181363.34235242562</v>
      </c>
      <c r="F56" s="779">
        <f t="shared" si="15"/>
        <v>-179563.54235242563</v>
      </c>
      <c r="G56" s="779">
        <f t="shared" si="15"/>
        <v>-179563.54235242563</v>
      </c>
      <c r="H56" s="779">
        <f t="shared" si="15"/>
        <v>-179563.54235242563</v>
      </c>
      <c r="I56" s="724"/>
      <c r="J56" s="724"/>
      <c r="K56" s="724"/>
      <c r="L56" s="724"/>
      <c r="M56" s="724"/>
      <c r="N56" s="724"/>
      <c r="O56" s="724"/>
      <c r="P56" s="724"/>
      <c r="Q56" s="724"/>
      <c r="R56" s="724"/>
      <c r="S56" s="724"/>
      <c r="T56" s="724"/>
      <c r="U56" s="724"/>
      <c r="V56" s="724"/>
      <c r="W56" s="724"/>
      <c r="X56" s="724"/>
      <c r="Y56" s="724"/>
      <c r="Z56" s="724"/>
    </row>
    <row r="57" spans="1:26" ht="14.25" customHeight="1">
      <c r="A57" s="724"/>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row>
    <row r="58" spans="1:26" ht="14.25" customHeight="1">
      <c r="A58" s="724"/>
      <c r="B58" s="724"/>
      <c r="C58" s="724"/>
      <c r="D58" s="724"/>
      <c r="E58" s="724"/>
      <c r="F58" s="724"/>
      <c r="G58" s="724"/>
      <c r="H58" s="724"/>
      <c r="I58" s="724"/>
      <c r="J58" s="724"/>
      <c r="K58" s="724"/>
      <c r="L58" s="724"/>
      <c r="M58" s="724"/>
      <c r="N58" s="724"/>
      <c r="O58" s="724"/>
      <c r="P58" s="724"/>
      <c r="Q58" s="724"/>
      <c r="R58" s="724"/>
      <c r="S58" s="724"/>
      <c r="T58" s="724"/>
      <c r="U58" s="724"/>
      <c r="V58" s="724"/>
      <c r="W58" s="724"/>
      <c r="X58" s="724"/>
      <c r="Y58" s="724"/>
      <c r="Z58" s="724"/>
    </row>
    <row r="59" spans="1:26" ht="14.25" customHeight="1">
      <c r="A59" s="724"/>
      <c r="B59" s="724"/>
      <c r="C59" s="724"/>
      <c r="D59" s="724"/>
      <c r="E59" s="724"/>
      <c r="F59" s="724"/>
      <c r="G59" s="724"/>
      <c r="H59" s="724"/>
      <c r="I59" s="724"/>
      <c r="J59" s="724"/>
      <c r="K59" s="724"/>
      <c r="L59" s="724"/>
      <c r="M59" s="724"/>
      <c r="N59" s="724"/>
      <c r="O59" s="724"/>
      <c r="P59" s="724"/>
      <c r="Q59" s="724"/>
      <c r="R59" s="724"/>
      <c r="S59" s="724"/>
      <c r="T59" s="724"/>
      <c r="U59" s="724"/>
      <c r="V59" s="724"/>
      <c r="W59" s="724"/>
      <c r="X59" s="724"/>
      <c r="Y59" s="724"/>
      <c r="Z59" s="724"/>
    </row>
    <row r="60" spans="1:26" ht="14.25" customHeight="1">
      <c r="A60" s="724"/>
      <c r="B60" s="724"/>
      <c r="C60" s="724"/>
      <c r="D60" s="724"/>
      <c r="E60" s="724"/>
      <c r="F60" s="724"/>
      <c r="G60" s="724"/>
      <c r="H60" s="724"/>
      <c r="I60" s="724"/>
      <c r="J60" s="724"/>
      <c r="K60" s="724"/>
      <c r="L60" s="724"/>
      <c r="M60" s="724"/>
      <c r="N60" s="724"/>
      <c r="O60" s="724"/>
      <c r="P60" s="724"/>
      <c r="Q60" s="724"/>
      <c r="R60" s="724"/>
      <c r="S60" s="724"/>
      <c r="T60" s="724"/>
      <c r="U60" s="724"/>
      <c r="V60" s="724"/>
      <c r="W60" s="724"/>
      <c r="X60" s="724"/>
      <c r="Y60" s="724"/>
      <c r="Z60" s="724"/>
    </row>
    <row r="61" spans="1:26" ht="14.25" customHeight="1">
      <c r="A61" s="724"/>
      <c r="B61" s="724"/>
      <c r="C61" s="724"/>
      <c r="D61" s="724"/>
      <c r="E61" s="724"/>
      <c r="F61" s="724"/>
      <c r="G61" s="724"/>
      <c r="H61" s="724"/>
      <c r="I61" s="724"/>
      <c r="J61" s="724"/>
      <c r="K61" s="724"/>
      <c r="L61" s="724"/>
      <c r="M61" s="724"/>
      <c r="N61" s="724"/>
      <c r="O61" s="724"/>
      <c r="P61" s="724"/>
      <c r="Q61" s="724"/>
      <c r="R61" s="724"/>
      <c r="S61" s="724"/>
      <c r="T61" s="724"/>
      <c r="U61" s="724"/>
      <c r="V61" s="724"/>
      <c r="W61" s="724"/>
      <c r="X61" s="724"/>
      <c r="Y61" s="724"/>
      <c r="Z61" s="724"/>
    </row>
    <row r="62" spans="1:26" ht="14.25" customHeight="1">
      <c r="A62" s="724"/>
      <c r="B62" s="724"/>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row>
    <row r="63" spans="1:26" ht="14.25" customHeight="1">
      <c r="A63" s="724"/>
      <c r="B63" s="724"/>
      <c r="C63" s="724"/>
      <c r="D63" s="724"/>
      <c r="E63" s="724"/>
      <c r="F63" s="724"/>
      <c r="G63" s="724"/>
      <c r="H63" s="724"/>
      <c r="I63" s="724"/>
      <c r="J63" s="724"/>
      <c r="K63" s="724"/>
      <c r="L63" s="724"/>
      <c r="M63" s="724"/>
      <c r="N63" s="724"/>
      <c r="O63" s="724"/>
      <c r="P63" s="724"/>
      <c r="Q63" s="724"/>
      <c r="R63" s="724"/>
      <c r="S63" s="724"/>
      <c r="T63" s="724"/>
      <c r="U63" s="724"/>
      <c r="V63" s="724"/>
      <c r="W63" s="724"/>
      <c r="X63" s="724"/>
      <c r="Y63" s="724"/>
      <c r="Z63" s="724"/>
    </row>
    <row r="64" spans="1:26" ht="14.25" customHeight="1">
      <c r="A64" s="724"/>
      <c r="B64" s="724"/>
      <c r="C64" s="724"/>
      <c r="D64" s="724"/>
      <c r="E64" s="724"/>
      <c r="F64" s="724"/>
      <c r="G64" s="724"/>
      <c r="H64" s="724"/>
      <c r="I64" s="724"/>
      <c r="J64" s="724"/>
      <c r="K64" s="724"/>
      <c r="L64" s="724"/>
      <c r="M64" s="724"/>
      <c r="N64" s="724"/>
      <c r="O64" s="724"/>
      <c r="P64" s="724"/>
      <c r="Q64" s="724"/>
      <c r="R64" s="724"/>
      <c r="S64" s="724"/>
      <c r="T64" s="724"/>
      <c r="U64" s="724"/>
      <c r="V64" s="724"/>
      <c r="W64" s="724"/>
      <c r="X64" s="724"/>
      <c r="Y64" s="724"/>
      <c r="Z64" s="724"/>
    </row>
    <row r="65" spans="1:26" ht="14.25" customHeight="1">
      <c r="A65" s="724"/>
      <c r="B65" s="724"/>
      <c r="C65" s="724"/>
      <c r="D65" s="724"/>
      <c r="E65" s="724"/>
      <c r="F65" s="724"/>
      <c r="G65" s="724"/>
      <c r="H65" s="724"/>
      <c r="I65" s="724"/>
      <c r="J65" s="724"/>
      <c r="K65" s="724"/>
      <c r="L65" s="724"/>
      <c r="M65" s="724"/>
      <c r="N65" s="724"/>
      <c r="O65" s="724"/>
      <c r="P65" s="724"/>
      <c r="Q65" s="724"/>
      <c r="R65" s="724"/>
      <c r="S65" s="724"/>
      <c r="T65" s="724"/>
      <c r="U65" s="724"/>
      <c r="V65" s="724"/>
      <c r="W65" s="724"/>
      <c r="X65" s="724"/>
      <c r="Y65" s="724"/>
      <c r="Z65" s="724"/>
    </row>
    <row r="66" spans="1:26" ht="14.25" customHeight="1">
      <c r="A66" s="724"/>
      <c r="B66" s="724"/>
      <c r="C66" s="724"/>
      <c r="D66" s="724"/>
      <c r="E66" s="724"/>
      <c r="F66" s="724"/>
      <c r="G66" s="724"/>
      <c r="H66" s="724"/>
      <c r="I66" s="724"/>
      <c r="J66" s="724"/>
      <c r="K66" s="724"/>
      <c r="L66" s="724"/>
      <c r="M66" s="724"/>
      <c r="N66" s="724"/>
      <c r="O66" s="724"/>
      <c r="P66" s="724"/>
      <c r="Q66" s="724"/>
      <c r="R66" s="724"/>
      <c r="S66" s="724"/>
      <c r="T66" s="724"/>
      <c r="U66" s="724"/>
      <c r="V66" s="724"/>
      <c r="W66" s="724"/>
      <c r="X66" s="724"/>
      <c r="Y66" s="724"/>
      <c r="Z66" s="724"/>
    </row>
    <row r="67" spans="1:26" ht="14.25" customHeight="1">
      <c r="A67" s="724"/>
      <c r="B67" s="724"/>
      <c r="C67" s="724"/>
      <c r="D67" s="724"/>
      <c r="E67" s="724"/>
      <c r="F67" s="724"/>
      <c r="G67" s="724"/>
      <c r="H67" s="724"/>
      <c r="I67" s="724"/>
      <c r="J67" s="724"/>
      <c r="K67" s="724"/>
      <c r="L67" s="724"/>
      <c r="M67" s="724"/>
      <c r="N67" s="724"/>
      <c r="O67" s="724"/>
      <c r="P67" s="724"/>
      <c r="Q67" s="724"/>
      <c r="R67" s="724"/>
      <c r="S67" s="724"/>
      <c r="T67" s="724"/>
      <c r="U67" s="724"/>
      <c r="V67" s="724"/>
      <c r="W67" s="724"/>
      <c r="X67" s="724"/>
      <c r="Y67" s="724"/>
      <c r="Z67" s="724"/>
    </row>
    <row r="68" spans="1:26" ht="14.25" customHeight="1">
      <c r="A68" s="724"/>
      <c r="B68" s="724"/>
      <c r="C68" s="724"/>
      <c r="D68" s="724"/>
      <c r="E68" s="724"/>
      <c r="F68" s="724"/>
      <c r="G68" s="724"/>
      <c r="H68" s="724"/>
      <c r="I68" s="724"/>
      <c r="J68" s="724"/>
      <c r="K68" s="724"/>
      <c r="L68" s="724"/>
      <c r="M68" s="724"/>
      <c r="N68" s="724"/>
      <c r="O68" s="724"/>
      <c r="P68" s="724"/>
      <c r="Q68" s="724"/>
      <c r="R68" s="724"/>
      <c r="S68" s="724"/>
      <c r="T68" s="724"/>
      <c r="U68" s="724"/>
      <c r="V68" s="724"/>
      <c r="W68" s="724"/>
      <c r="X68" s="724"/>
      <c r="Y68" s="724"/>
      <c r="Z68" s="724"/>
    </row>
    <row r="69" spans="1:26" ht="14.25" customHeight="1">
      <c r="A69" s="724"/>
      <c r="B69" s="724"/>
      <c r="C69" s="724"/>
      <c r="D69" s="724"/>
      <c r="E69" s="724"/>
      <c r="F69" s="724"/>
      <c r="G69" s="724"/>
      <c r="H69" s="724"/>
      <c r="I69" s="724"/>
      <c r="J69" s="724"/>
      <c r="K69" s="724"/>
      <c r="L69" s="724"/>
      <c r="M69" s="724"/>
      <c r="N69" s="724"/>
      <c r="O69" s="724"/>
      <c r="P69" s="724"/>
      <c r="Q69" s="724"/>
      <c r="R69" s="724"/>
      <c r="S69" s="724"/>
      <c r="T69" s="724"/>
      <c r="U69" s="724"/>
      <c r="V69" s="724"/>
      <c r="W69" s="724"/>
      <c r="X69" s="724"/>
      <c r="Y69" s="724"/>
      <c r="Z69" s="724"/>
    </row>
    <row r="70" spans="1:26" ht="14.25" customHeight="1">
      <c r="A70" s="724"/>
      <c r="B70" s="724"/>
      <c r="C70" s="724"/>
      <c r="D70" s="724"/>
      <c r="E70" s="724"/>
      <c r="F70" s="724"/>
      <c r="G70" s="724"/>
      <c r="H70" s="724"/>
      <c r="I70" s="724"/>
      <c r="J70" s="724"/>
      <c r="K70" s="724"/>
      <c r="L70" s="724"/>
      <c r="M70" s="724"/>
      <c r="N70" s="724"/>
      <c r="O70" s="724"/>
      <c r="P70" s="724"/>
      <c r="Q70" s="724"/>
      <c r="R70" s="724"/>
      <c r="S70" s="724"/>
      <c r="T70" s="724"/>
      <c r="U70" s="724"/>
      <c r="V70" s="724"/>
      <c r="W70" s="724"/>
      <c r="X70" s="724"/>
      <c r="Y70" s="724"/>
      <c r="Z70" s="724"/>
    </row>
    <row r="71" spans="1:26" ht="14.25" customHeight="1">
      <c r="A71" s="724"/>
      <c r="B71" s="724"/>
      <c r="C71" s="724"/>
      <c r="D71" s="724"/>
      <c r="E71" s="724"/>
      <c r="F71" s="724"/>
      <c r="G71" s="724"/>
      <c r="H71" s="724"/>
      <c r="I71" s="724"/>
      <c r="J71" s="724"/>
      <c r="K71" s="724"/>
      <c r="L71" s="724"/>
      <c r="M71" s="724"/>
      <c r="N71" s="724"/>
      <c r="O71" s="724"/>
      <c r="P71" s="724"/>
      <c r="Q71" s="724"/>
      <c r="R71" s="724"/>
      <c r="S71" s="724"/>
      <c r="T71" s="724"/>
      <c r="U71" s="724"/>
      <c r="V71" s="724"/>
      <c r="W71" s="724"/>
      <c r="X71" s="724"/>
      <c r="Y71" s="724"/>
      <c r="Z71" s="724"/>
    </row>
    <row r="72" spans="1:26" ht="14.25" customHeight="1">
      <c r="A72" s="724"/>
      <c r="B72" s="724"/>
      <c r="C72" s="724"/>
      <c r="D72" s="724"/>
      <c r="E72" s="724"/>
      <c r="F72" s="724"/>
      <c r="G72" s="724"/>
      <c r="H72" s="724"/>
      <c r="I72" s="724"/>
      <c r="J72" s="724"/>
      <c r="K72" s="724"/>
      <c r="L72" s="724"/>
      <c r="M72" s="724"/>
      <c r="N72" s="724"/>
      <c r="O72" s="724"/>
      <c r="P72" s="724"/>
      <c r="Q72" s="724"/>
      <c r="R72" s="724"/>
      <c r="S72" s="724"/>
      <c r="T72" s="724"/>
      <c r="U72" s="724"/>
      <c r="V72" s="724"/>
      <c r="W72" s="724"/>
      <c r="X72" s="724"/>
      <c r="Y72" s="724"/>
      <c r="Z72" s="724"/>
    </row>
    <row r="73" spans="1:26" ht="14.25" customHeight="1">
      <c r="A73" s="724"/>
      <c r="B73" s="724"/>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row>
    <row r="74" spans="1:26" ht="14.25" customHeight="1">
      <c r="A74" s="724"/>
      <c r="B74" s="724"/>
      <c r="C74" s="724"/>
      <c r="D74" s="724"/>
      <c r="E74" s="724"/>
      <c r="F74" s="724"/>
      <c r="G74" s="724"/>
      <c r="H74" s="724"/>
      <c r="I74" s="724"/>
      <c r="J74" s="724"/>
      <c r="K74" s="724"/>
      <c r="L74" s="724"/>
      <c r="M74" s="724"/>
      <c r="N74" s="724"/>
      <c r="O74" s="724"/>
      <c r="P74" s="724"/>
      <c r="Q74" s="724"/>
      <c r="R74" s="724"/>
      <c r="S74" s="724"/>
      <c r="T74" s="724"/>
      <c r="U74" s="724"/>
      <c r="V74" s="724"/>
      <c r="W74" s="724"/>
      <c r="X74" s="724"/>
      <c r="Y74" s="724"/>
      <c r="Z74" s="724"/>
    </row>
    <row r="75" spans="1:26" ht="14.25" customHeight="1">
      <c r="A75" s="724"/>
      <c r="B75" s="724"/>
      <c r="C75" s="724"/>
      <c r="D75" s="724"/>
      <c r="E75" s="724"/>
      <c r="F75" s="724"/>
      <c r="G75" s="724"/>
      <c r="H75" s="724"/>
      <c r="I75" s="724"/>
      <c r="J75" s="724"/>
      <c r="K75" s="724"/>
      <c r="L75" s="724"/>
      <c r="M75" s="724"/>
      <c r="N75" s="724"/>
      <c r="O75" s="724"/>
      <c r="P75" s="724"/>
      <c r="Q75" s="724"/>
      <c r="R75" s="724"/>
      <c r="S75" s="724"/>
      <c r="T75" s="724"/>
      <c r="U75" s="724"/>
      <c r="V75" s="724"/>
      <c r="W75" s="724"/>
      <c r="X75" s="724"/>
      <c r="Y75" s="724"/>
      <c r="Z75" s="724"/>
    </row>
    <row r="76" spans="1:26" ht="14.25" customHeight="1">
      <c r="A76" s="724"/>
      <c r="B76" s="724"/>
      <c r="C76" s="724"/>
      <c r="D76" s="724"/>
      <c r="E76" s="724"/>
      <c r="F76" s="724"/>
      <c r="G76" s="724"/>
      <c r="H76" s="724"/>
      <c r="I76" s="724"/>
      <c r="J76" s="724"/>
      <c r="K76" s="724"/>
      <c r="L76" s="724"/>
      <c r="M76" s="724"/>
      <c r="N76" s="724"/>
      <c r="O76" s="724"/>
      <c r="P76" s="724"/>
      <c r="Q76" s="724"/>
      <c r="R76" s="724"/>
      <c r="S76" s="724"/>
      <c r="T76" s="724"/>
      <c r="U76" s="724"/>
      <c r="V76" s="724"/>
      <c r="W76" s="724"/>
      <c r="X76" s="724"/>
      <c r="Y76" s="724"/>
      <c r="Z76" s="724"/>
    </row>
    <row r="77" spans="1:26" ht="14.25" customHeight="1">
      <c r="A77" s="724"/>
      <c r="B77" s="724"/>
      <c r="C77" s="724"/>
      <c r="D77" s="724"/>
      <c r="E77" s="724"/>
      <c r="F77" s="724"/>
      <c r="G77" s="724"/>
      <c r="H77" s="724"/>
      <c r="I77" s="724"/>
      <c r="J77" s="724"/>
      <c r="K77" s="724"/>
      <c r="L77" s="724"/>
      <c r="M77" s="724"/>
      <c r="N77" s="724"/>
      <c r="O77" s="724"/>
      <c r="P77" s="724"/>
      <c r="Q77" s="724"/>
      <c r="R77" s="724"/>
      <c r="S77" s="724"/>
      <c r="T77" s="724"/>
      <c r="U77" s="724"/>
      <c r="V77" s="724"/>
      <c r="W77" s="724"/>
      <c r="X77" s="724"/>
      <c r="Y77" s="724"/>
      <c r="Z77" s="724"/>
    </row>
    <row r="78" spans="1:26" ht="14.25" customHeight="1">
      <c r="A78" s="724"/>
      <c r="B78" s="724"/>
      <c r="C78" s="724"/>
      <c r="D78" s="724"/>
      <c r="E78" s="724"/>
      <c r="F78" s="724"/>
      <c r="G78" s="724"/>
      <c r="H78" s="724"/>
      <c r="I78" s="724"/>
      <c r="J78" s="724"/>
      <c r="K78" s="724"/>
      <c r="L78" s="724"/>
      <c r="M78" s="724"/>
      <c r="N78" s="724"/>
      <c r="O78" s="724"/>
      <c r="P78" s="724"/>
      <c r="Q78" s="724"/>
      <c r="R78" s="724"/>
      <c r="S78" s="724"/>
      <c r="T78" s="724"/>
      <c r="U78" s="724"/>
      <c r="V78" s="724"/>
      <c r="W78" s="724"/>
      <c r="X78" s="724"/>
      <c r="Y78" s="724"/>
      <c r="Z78" s="724"/>
    </row>
    <row r="79" spans="1:26" ht="14.25" customHeight="1">
      <c r="A79" s="724"/>
      <c r="B79" s="724"/>
      <c r="C79" s="724"/>
      <c r="D79" s="724"/>
      <c r="E79" s="724"/>
      <c r="F79" s="724"/>
      <c r="G79" s="724"/>
      <c r="H79" s="724"/>
      <c r="I79" s="724"/>
      <c r="J79" s="724"/>
      <c r="K79" s="724"/>
      <c r="L79" s="724"/>
      <c r="M79" s="724"/>
      <c r="N79" s="724"/>
      <c r="O79" s="724"/>
      <c r="P79" s="724"/>
      <c r="Q79" s="724"/>
      <c r="R79" s="724"/>
      <c r="S79" s="724"/>
      <c r="T79" s="724"/>
      <c r="U79" s="724"/>
      <c r="V79" s="724"/>
      <c r="W79" s="724"/>
      <c r="X79" s="724"/>
      <c r="Y79" s="724"/>
      <c r="Z79" s="724"/>
    </row>
    <row r="80" spans="1:26" ht="14.25" customHeight="1">
      <c r="A80" s="724"/>
      <c r="B80" s="724"/>
      <c r="C80" s="724"/>
      <c r="D80" s="724"/>
      <c r="E80" s="724"/>
      <c r="F80" s="724"/>
      <c r="G80" s="724"/>
      <c r="H80" s="724"/>
      <c r="I80" s="724"/>
      <c r="J80" s="724"/>
      <c r="K80" s="724"/>
      <c r="L80" s="724"/>
      <c r="M80" s="724"/>
      <c r="N80" s="724"/>
      <c r="O80" s="724"/>
      <c r="P80" s="724"/>
      <c r="Q80" s="724"/>
      <c r="R80" s="724"/>
      <c r="S80" s="724"/>
      <c r="T80" s="724"/>
      <c r="U80" s="724"/>
      <c r="V80" s="724"/>
      <c r="W80" s="724"/>
      <c r="X80" s="724"/>
      <c r="Y80" s="724"/>
      <c r="Z80" s="724"/>
    </row>
    <row r="81" spans="1:26" ht="14.25" customHeight="1">
      <c r="A81" s="724"/>
      <c r="B81" s="724"/>
      <c r="C81" s="724"/>
      <c r="D81" s="724"/>
      <c r="E81" s="724"/>
      <c r="F81" s="724"/>
      <c r="G81" s="724"/>
      <c r="H81" s="724"/>
      <c r="I81" s="724"/>
      <c r="J81" s="724"/>
      <c r="K81" s="724"/>
      <c r="L81" s="724"/>
      <c r="M81" s="724"/>
      <c r="N81" s="724"/>
      <c r="O81" s="724"/>
      <c r="P81" s="724"/>
      <c r="Q81" s="724"/>
      <c r="R81" s="724"/>
      <c r="S81" s="724"/>
      <c r="T81" s="724"/>
      <c r="U81" s="724"/>
      <c r="V81" s="724"/>
      <c r="W81" s="724"/>
      <c r="X81" s="724"/>
      <c r="Y81" s="724"/>
      <c r="Z81" s="724"/>
    </row>
    <row r="82" spans="1:26" ht="14.25" customHeight="1">
      <c r="A82" s="724"/>
      <c r="B82" s="724"/>
      <c r="C82" s="724"/>
      <c r="D82" s="724"/>
      <c r="E82" s="724"/>
      <c r="F82" s="724"/>
      <c r="G82" s="724"/>
      <c r="H82" s="724"/>
      <c r="I82" s="724"/>
      <c r="J82" s="724"/>
      <c r="K82" s="724"/>
      <c r="L82" s="724"/>
      <c r="M82" s="724"/>
      <c r="N82" s="724"/>
      <c r="O82" s="724"/>
      <c r="P82" s="724"/>
      <c r="Q82" s="724"/>
      <c r="R82" s="724"/>
      <c r="S82" s="724"/>
      <c r="T82" s="724"/>
      <c r="U82" s="724"/>
      <c r="V82" s="724"/>
      <c r="W82" s="724"/>
      <c r="X82" s="724"/>
      <c r="Y82" s="724"/>
      <c r="Z82" s="724"/>
    </row>
    <row r="83" spans="1:26" ht="14.25" customHeight="1">
      <c r="A83" s="724"/>
      <c r="B83" s="724"/>
      <c r="C83" s="724"/>
      <c r="D83" s="724"/>
      <c r="E83" s="724"/>
      <c r="F83" s="724"/>
      <c r="G83" s="724"/>
      <c r="H83" s="724"/>
      <c r="I83" s="724"/>
      <c r="J83" s="724"/>
      <c r="K83" s="724"/>
      <c r="L83" s="724"/>
      <c r="M83" s="724"/>
      <c r="N83" s="724"/>
      <c r="O83" s="724"/>
      <c r="P83" s="724"/>
      <c r="Q83" s="724"/>
      <c r="R83" s="724"/>
      <c r="S83" s="724"/>
      <c r="T83" s="724"/>
      <c r="U83" s="724"/>
      <c r="V83" s="724"/>
      <c r="W83" s="724"/>
      <c r="X83" s="724"/>
      <c r="Y83" s="724"/>
      <c r="Z83" s="724"/>
    </row>
    <row r="84" spans="1:26" ht="14.25" customHeight="1">
      <c r="A84" s="724"/>
      <c r="B84" s="724"/>
      <c r="C84" s="724"/>
      <c r="D84" s="724"/>
      <c r="E84" s="724"/>
      <c r="F84" s="724"/>
      <c r="G84" s="724"/>
      <c r="H84" s="724"/>
      <c r="I84" s="724"/>
      <c r="J84" s="724"/>
      <c r="K84" s="724"/>
      <c r="L84" s="724"/>
      <c r="M84" s="724"/>
      <c r="N84" s="724"/>
      <c r="O84" s="724"/>
      <c r="P84" s="724"/>
      <c r="Q84" s="724"/>
      <c r="R84" s="724"/>
      <c r="S84" s="724"/>
      <c r="T84" s="724"/>
      <c r="U84" s="724"/>
      <c r="V84" s="724"/>
      <c r="W84" s="724"/>
      <c r="X84" s="724"/>
      <c r="Y84" s="724"/>
      <c r="Z84" s="724"/>
    </row>
    <row r="85" spans="1:26" ht="14.25" customHeight="1">
      <c r="A85" s="724"/>
      <c r="B85" s="724"/>
      <c r="C85" s="724"/>
      <c r="D85" s="724"/>
      <c r="E85" s="724"/>
      <c r="F85" s="724"/>
      <c r="G85" s="724"/>
      <c r="H85" s="724"/>
      <c r="I85" s="724"/>
      <c r="J85" s="724"/>
      <c r="K85" s="724"/>
      <c r="L85" s="724"/>
      <c r="M85" s="724"/>
      <c r="N85" s="724"/>
      <c r="O85" s="724"/>
      <c r="P85" s="724"/>
      <c r="Q85" s="724"/>
      <c r="R85" s="724"/>
      <c r="S85" s="724"/>
      <c r="T85" s="724"/>
      <c r="U85" s="724"/>
      <c r="V85" s="724"/>
      <c r="W85" s="724"/>
      <c r="X85" s="724"/>
      <c r="Y85" s="724"/>
      <c r="Z85" s="724"/>
    </row>
    <row r="86" spans="1:26" ht="14.25" customHeight="1">
      <c r="A86" s="724"/>
      <c r="B86" s="724"/>
      <c r="C86" s="724"/>
      <c r="D86" s="724"/>
      <c r="E86" s="724"/>
      <c r="F86" s="724"/>
      <c r="G86" s="724"/>
      <c r="H86" s="724"/>
      <c r="I86" s="724"/>
      <c r="J86" s="724"/>
      <c r="K86" s="724"/>
      <c r="L86" s="724"/>
      <c r="M86" s="724"/>
      <c r="N86" s="724"/>
      <c r="O86" s="724"/>
      <c r="P86" s="724"/>
      <c r="Q86" s="724"/>
      <c r="R86" s="724"/>
      <c r="S86" s="724"/>
      <c r="T86" s="724"/>
      <c r="U86" s="724"/>
      <c r="V86" s="724"/>
      <c r="W86" s="724"/>
      <c r="X86" s="724"/>
      <c r="Y86" s="724"/>
      <c r="Z86" s="724"/>
    </row>
    <row r="87" spans="1:26" ht="14.25" customHeight="1">
      <c r="A87" s="724"/>
      <c r="B87" s="724"/>
      <c r="C87" s="724"/>
      <c r="D87" s="724"/>
      <c r="E87" s="724"/>
      <c r="F87" s="724"/>
      <c r="G87" s="724"/>
      <c r="H87" s="724"/>
      <c r="I87" s="724"/>
      <c r="J87" s="724"/>
      <c r="K87" s="724"/>
      <c r="L87" s="724"/>
      <c r="M87" s="724"/>
      <c r="N87" s="724"/>
      <c r="O87" s="724"/>
      <c r="P87" s="724"/>
      <c r="Q87" s="724"/>
      <c r="R87" s="724"/>
      <c r="S87" s="724"/>
      <c r="T87" s="724"/>
      <c r="U87" s="724"/>
      <c r="V87" s="724"/>
      <c r="W87" s="724"/>
      <c r="X87" s="724"/>
      <c r="Y87" s="724"/>
      <c r="Z87" s="724"/>
    </row>
    <row r="88" spans="1:26" ht="14.25" customHeight="1">
      <c r="A88" s="724"/>
      <c r="B88" s="724"/>
      <c r="C88" s="724"/>
      <c r="D88" s="724"/>
      <c r="E88" s="724"/>
      <c r="F88" s="724"/>
      <c r="G88" s="724"/>
      <c r="H88" s="724"/>
      <c r="I88" s="724"/>
      <c r="J88" s="724"/>
      <c r="K88" s="724"/>
      <c r="L88" s="724"/>
      <c r="M88" s="724"/>
      <c r="N88" s="724"/>
      <c r="O88" s="724"/>
      <c r="P88" s="724"/>
      <c r="Q88" s="724"/>
      <c r="R88" s="724"/>
      <c r="S88" s="724"/>
      <c r="T88" s="724"/>
      <c r="U88" s="724"/>
      <c r="V88" s="724"/>
      <c r="W88" s="724"/>
      <c r="X88" s="724"/>
      <c r="Y88" s="724"/>
      <c r="Z88" s="724"/>
    </row>
    <row r="89" spans="1:26" ht="14.25" customHeight="1">
      <c r="A89" s="724"/>
      <c r="B89" s="724"/>
      <c r="C89" s="724"/>
      <c r="D89" s="724"/>
      <c r="E89" s="724"/>
      <c r="F89" s="724"/>
      <c r="G89" s="724"/>
      <c r="H89" s="724"/>
      <c r="I89" s="724"/>
      <c r="J89" s="724"/>
      <c r="K89" s="724"/>
      <c r="L89" s="724"/>
      <c r="M89" s="724"/>
      <c r="N89" s="724"/>
      <c r="O89" s="724"/>
      <c r="P89" s="724"/>
      <c r="Q89" s="724"/>
      <c r="R89" s="724"/>
      <c r="S89" s="724"/>
      <c r="T89" s="724"/>
      <c r="U89" s="724"/>
      <c r="V89" s="724"/>
      <c r="W89" s="724"/>
      <c r="X89" s="724"/>
      <c r="Y89" s="724"/>
      <c r="Z89" s="724"/>
    </row>
    <row r="90" spans="1:26" ht="14.25" customHeight="1">
      <c r="A90" s="724"/>
      <c r="B90" s="724"/>
      <c r="C90" s="724"/>
      <c r="D90" s="724"/>
      <c r="E90" s="724"/>
      <c r="F90" s="724"/>
      <c r="G90" s="724"/>
      <c r="H90" s="724"/>
      <c r="I90" s="724"/>
      <c r="J90" s="724"/>
      <c r="K90" s="724"/>
      <c r="L90" s="724"/>
      <c r="M90" s="724"/>
      <c r="N90" s="724"/>
      <c r="O90" s="724"/>
      <c r="P90" s="724"/>
      <c r="Q90" s="724"/>
      <c r="R90" s="724"/>
      <c r="S90" s="724"/>
      <c r="T90" s="724"/>
      <c r="U90" s="724"/>
      <c r="V90" s="724"/>
      <c r="W90" s="724"/>
      <c r="X90" s="724"/>
      <c r="Y90" s="724"/>
      <c r="Z90" s="724"/>
    </row>
    <row r="91" spans="1:26" ht="14.25" customHeight="1">
      <c r="A91" s="724"/>
      <c r="B91" s="724"/>
      <c r="C91" s="724"/>
      <c r="D91" s="724"/>
      <c r="E91" s="724"/>
      <c r="F91" s="724"/>
      <c r="G91" s="724"/>
      <c r="H91" s="724"/>
      <c r="I91" s="724"/>
      <c r="J91" s="724"/>
      <c r="K91" s="724"/>
      <c r="L91" s="724"/>
      <c r="M91" s="724"/>
      <c r="N91" s="724"/>
      <c r="O91" s="724"/>
      <c r="P91" s="724"/>
      <c r="Q91" s="724"/>
      <c r="R91" s="724"/>
      <c r="S91" s="724"/>
      <c r="T91" s="724"/>
      <c r="U91" s="724"/>
      <c r="V91" s="724"/>
      <c r="W91" s="724"/>
      <c r="X91" s="724"/>
      <c r="Y91" s="724"/>
      <c r="Z91" s="724"/>
    </row>
    <row r="92" spans="1:26" ht="14.25" customHeight="1">
      <c r="A92" s="724"/>
      <c r="B92" s="724"/>
      <c r="C92" s="724"/>
      <c r="D92" s="724"/>
      <c r="E92" s="724"/>
      <c r="F92" s="724"/>
      <c r="G92" s="724"/>
      <c r="H92" s="724"/>
      <c r="I92" s="724"/>
      <c r="J92" s="724"/>
      <c r="K92" s="724"/>
      <c r="L92" s="724"/>
      <c r="M92" s="724"/>
      <c r="N92" s="724"/>
      <c r="O92" s="724"/>
      <c r="P92" s="724"/>
      <c r="Q92" s="724"/>
      <c r="R92" s="724"/>
      <c r="S92" s="724"/>
      <c r="T92" s="724"/>
      <c r="U92" s="724"/>
      <c r="V92" s="724"/>
      <c r="W92" s="724"/>
      <c r="X92" s="724"/>
      <c r="Y92" s="724"/>
      <c r="Z92" s="724"/>
    </row>
    <row r="93" spans="1:26" ht="14.25" customHeight="1">
      <c r="A93" s="724"/>
      <c r="B93" s="724"/>
      <c r="C93" s="724"/>
      <c r="D93" s="724"/>
      <c r="E93" s="724"/>
      <c r="F93" s="724"/>
      <c r="G93" s="724"/>
      <c r="H93" s="724"/>
      <c r="I93" s="724"/>
      <c r="J93" s="724"/>
      <c r="K93" s="724"/>
      <c r="L93" s="724"/>
      <c r="M93" s="724"/>
      <c r="N93" s="724"/>
      <c r="O93" s="724"/>
      <c r="P93" s="724"/>
      <c r="Q93" s="724"/>
      <c r="R93" s="724"/>
      <c r="S93" s="724"/>
      <c r="T93" s="724"/>
      <c r="U93" s="724"/>
      <c r="V93" s="724"/>
      <c r="W93" s="724"/>
      <c r="X93" s="724"/>
      <c r="Y93" s="724"/>
      <c r="Z93" s="724"/>
    </row>
    <row r="94" spans="1:26" ht="14.25" customHeight="1">
      <c r="A94" s="724"/>
      <c r="B94" s="724"/>
      <c r="C94" s="724"/>
      <c r="D94" s="724"/>
      <c r="E94" s="724"/>
      <c r="F94" s="724"/>
      <c r="G94" s="724"/>
      <c r="H94" s="724"/>
      <c r="I94" s="724"/>
      <c r="J94" s="724"/>
      <c r="K94" s="724"/>
      <c r="L94" s="724"/>
      <c r="M94" s="724"/>
      <c r="N94" s="724"/>
      <c r="O94" s="724"/>
      <c r="P94" s="724"/>
      <c r="Q94" s="724"/>
      <c r="R94" s="724"/>
      <c r="S94" s="724"/>
      <c r="T94" s="724"/>
      <c r="U94" s="724"/>
      <c r="V94" s="724"/>
      <c r="W94" s="724"/>
      <c r="X94" s="724"/>
      <c r="Y94" s="724"/>
      <c r="Z94" s="724"/>
    </row>
    <row r="95" spans="1:26" ht="14.25" customHeight="1">
      <c r="A95" s="724"/>
      <c r="B95" s="724"/>
      <c r="C95" s="724"/>
      <c r="D95" s="724"/>
      <c r="E95" s="724"/>
      <c r="F95" s="724"/>
      <c r="G95" s="724"/>
      <c r="H95" s="724"/>
      <c r="I95" s="724"/>
      <c r="J95" s="724"/>
      <c r="K95" s="724"/>
      <c r="L95" s="724"/>
      <c r="M95" s="724"/>
      <c r="N95" s="724"/>
      <c r="O95" s="724"/>
      <c r="P95" s="724"/>
      <c r="Q95" s="724"/>
      <c r="R95" s="724"/>
      <c r="S95" s="724"/>
      <c r="T95" s="724"/>
      <c r="U95" s="724"/>
      <c r="V95" s="724"/>
      <c r="W95" s="724"/>
      <c r="X95" s="724"/>
      <c r="Y95" s="724"/>
      <c r="Z95" s="724"/>
    </row>
    <row r="96" spans="1:26" ht="14.25" customHeight="1">
      <c r="A96" s="724"/>
      <c r="B96" s="724"/>
      <c r="C96" s="724"/>
      <c r="D96" s="724"/>
      <c r="E96" s="724"/>
      <c r="F96" s="724"/>
      <c r="G96" s="724"/>
      <c r="H96" s="724"/>
      <c r="I96" s="724"/>
      <c r="J96" s="724"/>
      <c r="K96" s="724"/>
      <c r="L96" s="724"/>
      <c r="M96" s="724"/>
      <c r="N96" s="724"/>
      <c r="O96" s="724"/>
      <c r="P96" s="724"/>
      <c r="Q96" s="724"/>
      <c r="R96" s="724"/>
      <c r="S96" s="724"/>
      <c r="T96" s="724"/>
      <c r="U96" s="724"/>
      <c r="V96" s="724"/>
      <c r="W96" s="724"/>
      <c r="X96" s="724"/>
      <c r="Y96" s="724"/>
      <c r="Z96" s="724"/>
    </row>
    <row r="97" spans="1:26" ht="14.25" customHeight="1">
      <c r="A97" s="724"/>
      <c r="B97" s="724"/>
      <c r="C97" s="724"/>
      <c r="D97" s="724"/>
      <c r="E97" s="724"/>
      <c r="F97" s="724"/>
      <c r="G97" s="724"/>
      <c r="H97" s="724"/>
      <c r="I97" s="724"/>
      <c r="J97" s="724"/>
      <c r="K97" s="724"/>
      <c r="L97" s="724"/>
      <c r="M97" s="724"/>
      <c r="N97" s="724"/>
      <c r="O97" s="724"/>
      <c r="P97" s="724"/>
      <c r="Q97" s="724"/>
      <c r="R97" s="724"/>
      <c r="S97" s="724"/>
      <c r="T97" s="724"/>
      <c r="U97" s="724"/>
      <c r="V97" s="724"/>
      <c r="W97" s="724"/>
      <c r="X97" s="724"/>
      <c r="Y97" s="724"/>
      <c r="Z97" s="724"/>
    </row>
    <row r="98" spans="1:26" ht="14.25" customHeight="1">
      <c r="A98" s="724"/>
      <c r="B98" s="724"/>
      <c r="C98" s="724"/>
      <c r="D98" s="724"/>
      <c r="E98" s="724"/>
      <c r="F98" s="724"/>
      <c r="G98" s="724"/>
      <c r="H98" s="724"/>
      <c r="I98" s="724"/>
      <c r="J98" s="724"/>
      <c r="K98" s="724"/>
      <c r="L98" s="724"/>
      <c r="M98" s="724"/>
      <c r="N98" s="724"/>
      <c r="O98" s="724"/>
      <c r="P98" s="724"/>
      <c r="Q98" s="724"/>
      <c r="R98" s="724"/>
      <c r="S98" s="724"/>
      <c r="T98" s="724"/>
      <c r="U98" s="724"/>
      <c r="V98" s="724"/>
      <c r="W98" s="724"/>
      <c r="X98" s="724"/>
      <c r="Y98" s="724"/>
      <c r="Z98" s="724"/>
    </row>
    <row r="99" spans="1:26" ht="14.25" customHeight="1">
      <c r="A99" s="724"/>
      <c r="B99" s="724"/>
      <c r="C99" s="724"/>
      <c r="D99" s="724"/>
      <c r="E99" s="724"/>
      <c r="F99" s="724"/>
      <c r="G99" s="724"/>
      <c r="H99" s="724"/>
      <c r="I99" s="724"/>
      <c r="J99" s="724"/>
      <c r="K99" s="724"/>
      <c r="L99" s="724"/>
      <c r="M99" s="724"/>
      <c r="N99" s="724"/>
      <c r="O99" s="724"/>
      <c r="P99" s="724"/>
      <c r="Q99" s="724"/>
      <c r="R99" s="724"/>
      <c r="S99" s="724"/>
      <c r="T99" s="724"/>
      <c r="U99" s="724"/>
      <c r="V99" s="724"/>
      <c r="W99" s="724"/>
      <c r="X99" s="724"/>
      <c r="Y99" s="724"/>
      <c r="Z99" s="724"/>
    </row>
    <row r="100" spans="1:26" ht="14.25" customHeight="1">
      <c r="A100" s="724"/>
      <c r="B100" s="724"/>
      <c r="C100" s="724"/>
      <c r="D100" s="724"/>
      <c r="E100" s="724"/>
      <c r="F100" s="724"/>
      <c r="G100" s="724"/>
      <c r="H100" s="724"/>
      <c r="I100" s="724"/>
      <c r="J100" s="724"/>
      <c r="K100" s="724"/>
      <c r="L100" s="724"/>
      <c r="M100" s="724"/>
      <c r="N100" s="724"/>
      <c r="O100" s="724"/>
      <c r="P100" s="724"/>
      <c r="Q100" s="724"/>
      <c r="R100" s="724"/>
      <c r="S100" s="724"/>
      <c r="T100" s="724"/>
      <c r="U100" s="724"/>
      <c r="V100" s="724"/>
      <c r="W100" s="724"/>
      <c r="X100" s="724"/>
      <c r="Y100" s="724"/>
      <c r="Z100" s="724"/>
    </row>
    <row r="101" spans="1:26" ht="14.25" customHeight="1">
      <c r="A101" s="724"/>
      <c r="B101" s="724"/>
      <c r="C101" s="724"/>
      <c r="D101" s="724"/>
      <c r="E101" s="724"/>
      <c r="F101" s="724"/>
      <c r="G101" s="724"/>
      <c r="H101" s="724"/>
      <c r="I101" s="724"/>
      <c r="J101" s="724"/>
      <c r="K101" s="724"/>
      <c r="L101" s="724"/>
      <c r="M101" s="724"/>
      <c r="N101" s="724"/>
      <c r="O101" s="724"/>
      <c r="P101" s="724"/>
      <c r="Q101" s="724"/>
      <c r="R101" s="724"/>
      <c r="S101" s="724"/>
      <c r="T101" s="724"/>
      <c r="U101" s="724"/>
      <c r="V101" s="724"/>
      <c r="W101" s="724"/>
      <c r="X101" s="724"/>
      <c r="Y101" s="724"/>
      <c r="Z101" s="724"/>
    </row>
    <row r="102" spans="1:26" ht="14.25" customHeight="1">
      <c r="A102" s="724"/>
      <c r="B102" s="724"/>
      <c r="C102" s="724"/>
      <c r="D102" s="724"/>
      <c r="E102" s="724"/>
      <c r="F102" s="724"/>
      <c r="G102" s="724"/>
      <c r="H102" s="724"/>
      <c r="I102" s="724"/>
      <c r="J102" s="724"/>
      <c r="K102" s="724"/>
      <c r="L102" s="724"/>
      <c r="M102" s="724"/>
      <c r="N102" s="724"/>
      <c r="O102" s="724"/>
      <c r="P102" s="724"/>
      <c r="Q102" s="724"/>
      <c r="R102" s="724"/>
      <c r="S102" s="724"/>
      <c r="T102" s="724"/>
      <c r="U102" s="724"/>
      <c r="V102" s="724"/>
      <c r="W102" s="724"/>
      <c r="X102" s="724"/>
      <c r="Y102" s="724"/>
      <c r="Z102" s="724"/>
    </row>
    <row r="103" spans="1:26" ht="14.25" customHeight="1">
      <c r="A103" s="724"/>
      <c r="B103" s="724"/>
      <c r="C103" s="724"/>
      <c r="D103" s="724"/>
      <c r="E103" s="724"/>
      <c r="F103" s="724"/>
      <c r="G103" s="724"/>
      <c r="H103" s="724"/>
      <c r="I103" s="724"/>
      <c r="J103" s="724"/>
      <c r="K103" s="724"/>
      <c r="L103" s="724"/>
      <c r="M103" s="724"/>
      <c r="N103" s="724"/>
      <c r="O103" s="724"/>
      <c r="P103" s="724"/>
      <c r="Q103" s="724"/>
      <c r="R103" s="724"/>
      <c r="S103" s="724"/>
      <c r="T103" s="724"/>
      <c r="U103" s="724"/>
      <c r="V103" s="724"/>
      <c r="W103" s="724"/>
      <c r="X103" s="724"/>
      <c r="Y103" s="724"/>
      <c r="Z103" s="724"/>
    </row>
    <row r="104" spans="1:26" ht="14.25" customHeight="1">
      <c r="A104" s="724"/>
      <c r="B104" s="724"/>
      <c r="C104" s="724"/>
      <c r="D104" s="724"/>
      <c r="E104" s="724"/>
      <c r="F104" s="724"/>
      <c r="G104" s="724"/>
      <c r="H104" s="724"/>
      <c r="I104" s="724"/>
      <c r="J104" s="724"/>
      <c r="K104" s="724"/>
      <c r="L104" s="724"/>
      <c r="M104" s="724"/>
      <c r="N104" s="724"/>
      <c r="O104" s="724"/>
      <c r="P104" s="724"/>
      <c r="Q104" s="724"/>
      <c r="R104" s="724"/>
      <c r="S104" s="724"/>
      <c r="T104" s="724"/>
      <c r="U104" s="724"/>
      <c r="V104" s="724"/>
      <c r="W104" s="724"/>
      <c r="X104" s="724"/>
      <c r="Y104" s="724"/>
      <c r="Z104" s="724"/>
    </row>
    <row r="105" spans="1:26" ht="14.25" customHeight="1">
      <c r="A105" s="724"/>
      <c r="B105" s="724"/>
      <c r="C105" s="724"/>
      <c r="D105" s="724"/>
      <c r="E105" s="724"/>
      <c r="F105" s="724"/>
      <c r="G105" s="724"/>
      <c r="H105" s="724"/>
      <c r="I105" s="724"/>
      <c r="J105" s="724"/>
      <c r="K105" s="724"/>
      <c r="L105" s="724"/>
      <c r="M105" s="724"/>
      <c r="N105" s="724"/>
      <c r="O105" s="724"/>
      <c r="P105" s="724"/>
      <c r="Q105" s="724"/>
      <c r="R105" s="724"/>
      <c r="S105" s="724"/>
      <c r="T105" s="724"/>
      <c r="U105" s="724"/>
      <c r="V105" s="724"/>
      <c r="W105" s="724"/>
      <c r="X105" s="724"/>
      <c r="Y105" s="724"/>
      <c r="Z105" s="724"/>
    </row>
    <row r="106" spans="1:26" ht="14.25" customHeight="1">
      <c r="A106" s="724"/>
      <c r="B106" s="724"/>
      <c r="C106" s="724"/>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row>
    <row r="107" spans="1:26" ht="14.25" customHeight="1">
      <c r="A107" s="724"/>
      <c r="B107" s="724"/>
      <c r="C107" s="724"/>
      <c r="D107" s="724"/>
      <c r="E107" s="724"/>
      <c r="F107" s="724"/>
      <c r="G107" s="724"/>
      <c r="H107" s="724"/>
      <c r="I107" s="724"/>
      <c r="J107" s="724"/>
      <c r="K107" s="724"/>
      <c r="L107" s="724"/>
      <c r="M107" s="724"/>
      <c r="N107" s="724"/>
      <c r="O107" s="724"/>
      <c r="P107" s="724"/>
      <c r="Q107" s="724"/>
      <c r="R107" s="724"/>
      <c r="S107" s="724"/>
      <c r="T107" s="724"/>
      <c r="U107" s="724"/>
      <c r="V107" s="724"/>
      <c r="W107" s="724"/>
      <c r="X107" s="724"/>
      <c r="Y107" s="724"/>
      <c r="Z107" s="724"/>
    </row>
    <row r="108" spans="1:26" ht="14.25" customHeight="1">
      <c r="A108" s="724"/>
      <c r="B108" s="724"/>
      <c r="C108" s="724"/>
      <c r="D108" s="724"/>
      <c r="E108" s="724"/>
      <c r="F108" s="724"/>
      <c r="G108" s="724"/>
      <c r="H108" s="724"/>
      <c r="I108" s="724"/>
      <c r="J108" s="724"/>
      <c r="K108" s="724"/>
      <c r="L108" s="724"/>
      <c r="M108" s="724"/>
      <c r="N108" s="724"/>
      <c r="O108" s="724"/>
      <c r="P108" s="724"/>
      <c r="Q108" s="724"/>
      <c r="R108" s="724"/>
      <c r="S108" s="724"/>
      <c r="T108" s="724"/>
      <c r="U108" s="724"/>
      <c r="V108" s="724"/>
      <c r="W108" s="724"/>
      <c r="X108" s="724"/>
      <c r="Y108" s="724"/>
      <c r="Z108" s="724"/>
    </row>
    <row r="109" spans="1:26" ht="14.25" customHeight="1">
      <c r="A109" s="724"/>
      <c r="B109" s="724"/>
      <c r="C109" s="724"/>
      <c r="D109" s="724"/>
      <c r="E109" s="724"/>
      <c r="F109" s="724"/>
      <c r="G109" s="724"/>
      <c r="H109" s="724"/>
      <c r="I109" s="724"/>
      <c r="J109" s="724"/>
      <c r="K109" s="724"/>
      <c r="L109" s="724"/>
      <c r="M109" s="724"/>
      <c r="N109" s="724"/>
      <c r="O109" s="724"/>
      <c r="P109" s="724"/>
      <c r="Q109" s="724"/>
      <c r="R109" s="724"/>
      <c r="S109" s="724"/>
      <c r="T109" s="724"/>
      <c r="U109" s="724"/>
      <c r="V109" s="724"/>
      <c r="W109" s="724"/>
      <c r="X109" s="724"/>
      <c r="Y109" s="724"/>
      <c r="Z109" s="724"/>
    </row>
    <row r="110" spans="1:26" ht="14.25" customHeight="1">
      <c r="A110" s="724"/>
      <c r="B110" s="724"/>
      <c r="C110" s="724"/>
      <c r="D110" s="724"/>
      <c r="E110" s="724"/>
      <c r="F110" s="724"/>
      <c r="G110" s="724"/>
      <c r="H110" s="724"/>
      <c r="I110" s="724"/>
      <c r="J110" s="724"/>
      <c r="K110" s="724"/>
      <c r="L110" s="724"/>
      <c r="M110" s="724"/>
      <c r="N110" s="724"/>
      <c r="O110" s="724"/>
      <c r="P110" s="724"/>
      <c r="Q110" s="724"/>
      <c r="R110" s="724"/>
      <c r="S110" s="724"/>
      <c r="T110" s="724"/>
      <c r="U110" s="724"/>
      <c r="V110" s="724"/>
      <c r="W110" s="724"/>
      <c r="X110" s="724"/>
      <c r="Y110" s="724"/>
      <c r="Z110" s="724"/>
    </row>
    <row r="111" spans="1:26" ht="14.25" customHeight="1">
      <c r="A111" s="724"/>
      <c r="B111" s="724"/>
      <c r="C111" s="724"/>
      <c r="D111" s="724"/>
      <c r="E111" s="724"/>
      <c r="F111" s="724"/>
      <c r="G111" s="724"/>
      <c r="H111" s="724"/>
      <c r="I111" s="724"/>
      <c r="J111" s="724"/>
      <c r="K111" s="724"/>
      <c r="L111" s="724"/>
      <c r="M111" s="724"/>
      <c r="N111" s="724"/>
      <c r="O111" s="724"/>
      <c r="P111" s="724"/>
      <c r="Q111" s="724"/>
      <c r="R111" s="724"/>
      <c r="S111" s="724"/>
      <c r="T111" s="724"/>
      <c r="U111" s="724"/>
      <c r="V111" s="724"/>
      <c r="W111" s="724"/>
      <c r="X111" s="724"/>
      <c r="Y111" s="724"/>
      <c r="Z111" s="724"/>
    </row>
    <row r="112" spans="1:26" ht="14.25" customHeight="1">
      <c r="A112" s="724"/>
      <c r="B112" s="724"/>
      <c r="C112" s="724"/>
      <c r="D112" s="724"/>
      <c r="E112" s="724"/>
      <c r="F112" s="724"/>
      <c r="G112" s="724"/>
      <c r="H112" s="724"/>
      <c r="I112" s="724"/>
      <c r="J112" s="724"/>
      <c r="K112" s="724"/>
      <c r="L112" s="724"/>
      <c r="M112" s="724"/>
      <c r="N112" s="724"/>
      <c r="O112" s="724"/>
      <c r="P112" s="724"/>
      <c r="Q112" s="724"/>
      <c r="R112" s="724"/>
      <c r="S112" s="724"/>
      <c r="T112" s="724"/>
      <c r="U112" s="724"/>
      <c r="V112" s="724"/>
      <c r="W112" s="724"/>
      <c r="X112" s="724"/>
      <c r="Y112" s="724"/>
      <c r="Z112" s="724"/>
    </row>
    <row r="113" spans="1:26" ht="14.25" customHeight="1">
      <c r="A113" s="724"/>
      <c r="B113" s="724"/>
      <c r="C113" s="724"/>
      <c r="D113" s="724"/>
      <c r="E113" s="724"/>
      <c r="F113" s="724"/>
      <c r="G113" s="724"/>
      <c r="H113" s="724"/>
      <c r="I113" s="724"/>
      <c r="J113" s="724"/>
      <c r="K113" s="724"/>
      <c r="L113" s="724"/>
      <c r="M113" s="724"/>
      <c r="N113" s="724"/>
      <c r="O113" s="724"/>
      <c r="P113" s="724"/>
      <c r="Q113" s="724"/>
      <c r="R113" s="724"/>
      <c r="S113" s="724"/>
      <c r="T113" s="724"/>
      <c r="U113" s="724"/>
      <c r="V113" s="724"/>
      <c r="W113" s="724"/>
      <c r="X113" s="724"/>
      <c r="Y113" s="724"/>
      <c r="Z113" s="724"/>
    </row>
    <row r="114" spans="1:26" ht="14.25" customHeight="1">
      <c r="A114" s="724"/>
      <c r="B114" s="724"/>
      <c r="C114" s="724"/>
      <c r="D114" s="724"/>
      <c r="E114" s="724"/>
      <c r="F114" s="724"/>
      <c r="G114" s="724"/>
      <c r="H114" s="724"/>
      <c r="I114" s="724"/>
      <c r="J114" s="724"/>
      <c r="K114" s="724"/>
      <c r="L114" s="724"/>
      <c r="M114" s="724"/>
      <c r="N114" s="724"/>
      <c r="O114" s="724"/>
      <c r="P114" s="724"/>
      <c r="Q114" s="724"/>
      <c r="R114" s="724"/>
      <c r="S114" s="724"/>
      <c r="T114" s="724"/>
      <c r="U114" s="724"/>
      <c r="V114" s="724"/>
      <c r="W114" s="724"/>
      <c r="X114" s="724"/>
      <c r="Y114" s="724"/>
      <c r="Z114" s="724"/>
    </row>
    <row r="115" spans="1:26" ht="14.25" customHeight="1">
      <c r="A115" s="724"/>
      <c r="B115" s="724"/>
      <c r="C115" s="724"/>
      <c r="D115" s="724"/>
      <c r="E115" s="724"/>
      <c r="F115" s="724"/>
      <c r="G115" s="724"/>
      <c r="H115" s="724"/>
      <c r="I115" s="724"/>
      <c r="J115" s="724"/>
      <c r="K115" s="724"/>
      <c r="L115" s="724"/>
      <c r="M115" s="724"/>
      <c r="N115" s="724"/>
      <c r="O115" s="724"/>
      <c r="P115" s="724"/>
      <c r="Q115" s="724"/>
      <c r="R115" s="724"/>
      <c r="S115" s="724"/>
      <c r="T115" s="724"/>
      <c r="U115" s="724"/>
      <c r="V115" s="724"/>
      <c r="W115" s="724"/>
      <c r="X115" s="724"/>
      <c r="Y115" s="724"/>
      <c r="Z115" s="724"/>
    </row>
    <row r="116" spans="1:26" ht="14.25" customHeight="1">
      <c r="A116" s="724"/>
      <c r="B116" s="724"/>
      <c r="C116" s="724"/>
      <c r="D116" s="724"/>
      <c r="E116" s="724"/>
      <c r="F116" s="724"/>
      <c r="G116" s="724"/>
      <c r="H116" s="724"/>
      <c r="I116" s="724"/>
      <c r="J116" s="724"/>
      <c r="K116" s="724"/>
      <c r="L116" s="724"/>
      <c r="M116" s="724"/>
      <c r="N116" s="724"/>
      <c r="O116" s="724"/>
      <c r="P116" s="724"/>
      <c r="Q116" s="724"/>
      <c r="R116" s="724"/>
      <c r="S116" s="724"/>
      <c r="T116" s="724"/>
      <c r="U116" s="724"/>
      <c r="V116" s="724"/>
      <c r="W116" s="724"/>
      <c r="X116" s="724"/>
      <c r="Y116" s="724"/>
      <c r="Z116" s="724"/>
    </row>
    <row r="117" spans="1:26" ht="14.25" customHeight="1">
      <c r="A117" s="724"/>
      <c r="B117" s="724"/>
      <c r="C117" s="724"/>
      <c r="D117" s="724"/>
      <c r="E117" s="724"/>
      <c r="F117" s="724"/>
      <c r="G117" s="724"/>
      <c r="H117" s="724"/>
      <c r="I117" s="724"/>
      <c r="J117" s="724"/>
      <c r="K117" s="724"/>
      <c r="L117" s="724"/>
      <c r="M117" s="724"/>
      <c r="N117" s="724"/>
      <c r="O117" s="724"/>
      <c r="P117" s="724"/>
      <c r="Q117" s="724"/>
      <c r="R117" s="724"/>
      <c r="S117" s="724"/>
      <c r="T117" s="724"/>
      <c r="U117" s="724"/>
      <c r="V117" s="724"/>
      <c r="W117" s="724"/>
      <c r="X117" s="724"/>
      <c r="Y117" s="724"/>
      <c r="Z117" s="724"/>
    </row>
    <row r="118" spans="1:26" ht="14.25" customHeight="1">
      <c r="A118" s="724"/>
      <c r="B118" s="724"/>
      <c r="C118" s="724"/>
      <c r="D118" s="724"/>
      <c r="E118" s="724"/>
      <c r="F118" s="724"/>
      <c r="G118" s="724"/>
      <c r="H118" s="724"/>
      <c r="I118" s="724"/>
      <c r="J118" s="724"/>
      <c r="K118" s="724"/>
      <c r="L118" s="724"/>
      <c r="M118" s="724"/>
      <c r="N118" s="724"/>
      <c r="O118" s="724"/>
      <c r="P118" s="724"/>
      <c r="Q118" s="724"/>
      <c r="R118" s="724"/>
      <c r="S118" s="724"/>
      <c r="T118" s="724"/>
      <c r="U118" s="724"/>
      <c r="V118" s="724"/>
      <c r="W118" s="724"/>
      <c r="X118" s="724"/>
      <c r="Y118" s="724"/>
      <c r="Z118" s="724"/>
    </row>
    <row r="119" spans="1:26" ht="14.25" customHeight="1">
      <c r="A119" s="724"/>
      <c r="B119" s="724"/>
      <c r="C119" s="724"/>
      <c r="D119" s="724"/>
      <c r="E119" s="724"/>
      <c r="F119" s="724"/>
      <c r="G119" s="724"/>
      <c r="H119" s="724"/>
      <c r="I119" s="724"/>
      <c r="J119" s="724"/>
      <c r="K119" s="724"/>
      <c r="L119" s="724"/>
      <c r="M119" s="724"/>
      <c r="N119" s="724"/>
      <c r="O119" s="724"/>
      <c r="P119" s="724"/>
      <c r="Q119" s="724"/>
      <c r="R119" s="724"/>
      <c r="S119" s="724"/>
      <c r="T119" s="724"/>
      <c r="U119" s="724"/>
      <c r="V119" s="724"/>
      <c r="W119" s="724"/>
      <c r="X119" s="724"/>
      <c r="Y119" s="724"/>
      <c r="Z119" s="724"/>
    </row>
    <row r="120" spans="1:26" ht="14.25" customHeight="1">
      <c r="A120" s="724"/>
      <c r="B120" s="724"/>
      <c r="C120" s="724"/>
      <c r="D120" s="724"/>
      <c r="E120" s="724"/>
      <c r="F120" s="724"/>
      <c r="G120" s="724"/>
      <c r="H120" s="724"/>
      <c r="I120" s="724"/>
      <c r="J120" s="724"/>
      <c r="K120" s="724"/>
      <c r="L120" s="724"/>
      <c r="M120" s="724"/>
      <c r="N120" s="724"/>
      <c r="O120" s="724"/>
      <c r="P120" s="724"/>
      <c r="Q120" s="724"/>
      <c r="R120" s="724"/>
      <c r="S120" s="724"/>
      <c r="T120" s="724"/>
      <c r="U120" s="724"/>
      <c r="V120" s="724"/>
      <c r="W120" s="724"/>
      <c r="X120" s="724"/>
      <c r="Y120" s="724"/>
      <c r="Z120" s="724"/>
    </row>
    <row r="121" spans="1:26" ht="14.25" customHeight="1">
      <c r="A121" s="724"/>
      <c r="B121" s="724"/>
      <c r="C121" s="724"/>
      <c r="D121" s="724"/>
      <c r="E121" s="724"/>
      <c r="F121" s="724"/>
      <c r="G121" s="724"/>
      <c r="H121" s="724"/>
      <c r="I121" s="724"/>
      <c r="J121" s="724"/>
      <c r="K121" s="724"/>
      <c r="L121" s="724"/>
      <c r="M121" s="724"/>
      <c r="N121" s="724"/>
      <c r="O121" s="724"/>
      <c r="P121" s="724"/>
      <c r="Q121" s="724"/>
      <c r="R121" s="724"/>
      <c r="S121" s="724"/>
      <c r="T121" s="724"/>
      <c r="U121" s="724"/>
      <c r="V121" s="724"/>
      <c r="W121" s="724"/>
      <c r="X121" s="724"/>
      <c r="Y121" s="724"/>
      <c r="Z121" s="724"/>
    </row>
    <row r="122" spans="1:26" ht="14.25" customHeight="1">
      <c r="A122" s="724"/>
      <c r="B122" s="724"/>
      <c r="C122" s="724"/>
      <c r="D122" s="724"/>
      <c r="E122" s="724"/>
      <c r="F122" s="724"/>
      <c r="G122" s="724"/>
      <c r="H122" s="724"/>
      <c r="I122" s="724"/>
      <c r="J122" s="724"/>
      <c r="K122" s="724"/>
      <c r="L122" s="724"/>
      <c r="M122" s="724"/>
      <c r="N122" s="724"/>
      <c r="O122" s="724"/>
      <c r="P122" s="724"/>
      <c r="Q122" s="724"/>
      <c r="R122" s="724"/>
      <c r="S122" s="724"/>
      <c r="T122" s="724"/>
      <c r="U122" s="724"/>
      <c r="V122" s="724"/>
      <c r="W122" s="724"/>
      <c r="X122" s="724"/>
      <c r="Y122" s="724"/>
      <c r="Z122" s="724"/>
    </row>
    <row r="123" spans="1:26" ht="14.25" customHeight="1">
      <c r="A123" s="724"/>
      <c r="B123" s="724"/>
      <c r="C123" s="724"/>
      <c r="D123" s="724"/>
      <c r="E123" s="724"/>
      <c r="F123" s="724"/>
      <c r="G123" s="724"/>
      <c r="H123" s="724"/>
      <c r="I123" s="724"/>
      <c r="J123" s="724"/>
      <c r="K123" s="724"/>
      <c r="L123" s="724"/>
      <c r="M123" s="724"/>
      <c r="N123" s="724"/>
      <c r="O123" s="724"/>
      <c r="P123" s="724"/>
      <c r="Q123" s="724"/>
      <c r="R123" s="724"/>
      <c r="S123" s="724"/>
      <c r="T123" s="724"/>
      <c r="U123" s="724"/>
      <c r="V123" s="724"/>
      <c r="W123" s="724"/>
      <c r="X123" s="724"/>
      <c r="Y123" s="724"/>
      <c r="Z123" s="724"/>
    </row>
    <row r="124" spans="1:26" ht="14.25" customHeight="1">
      <c r="A124" s="724"/>
      <c r="B124" s="724"/>
      <c r="C124" s="724"/>
      <c r="D124" s="724"/>
      <c r="E124" s="724"/>
      <c r="F124" s="724"/>
      <c r="G124" s="724"/>
      <c r="H124" s="724"/>
      <c r="I124" s="724"/>
      <c r="J124" s="724"/>
      <c r="K124" s="724"/>
      <c r="L124" s="724"/>
      <c r="M124" s="724"/>
      <c r="N124" s="724"/>
      <c r="O124" s="724"/>
      <c r="P124" s="724"/>
      <c r="Q124" s="724"/>
      <c r="R124" s="724"/>
      <c r="S124" s="724"/>
      <c r="T124" s="724"/>
      <c r="U124" s="724"/>
      <c r="V124" s="724"/>
      <c r="W124" s="724"/>
      <c r="X124" s="724"/>
      <c r="Y124" s="724"/>
      <c r="Z124" s="724"/>
    </row>
    <row r="125" spans="1:26" ht="14.25" customHeight="1">
      <c r="A125" s="724"/>
      <c r="B125" s="724"/>
      <c r="C125" s="724"/>
      <c r="D125" s="724"/>
      <c r="E125" s="724"/>
      <c r="F125" s="724"/>
      <c r="G125" s="724"/>
      <c r="H125" s="724"/>
      <c r="I125" s="724"/>
      <c r="J125" s="724"/>
      <c r="K125" s="724"/>
      <c r="L125" s="724"/>
      <c r="M125" s="724"/>
      <c r="N125" s="724"/>
      <c r="O125" s="724"/>
      <c r="P125" s="724"/>
      <c r="Q125" s="724"/>
      <c r="R125" s="724"/>
      <c r="S125" s="724"/>
      <c r="T125" s="724"/>
      <c r="U125" s="724"/>
      <c r="V125" s="724"/>
      <c r="W125" s="724"/>
      <c r="X125" s="724"/>
      <c r="Y125" s="724"/>
      <c r="Z125" s="724"/>
    </row>
    <row r="126" spans="1:26" ht="14.25" customHeight="1">
      <c r="A126" s="724"/>
      <c r="B126" s="724"/>
      <c r="C126" s="724"/>
      <c r="D126" s="724"/>
      <c r="E126" s="724"/>
      <c r="F126" s="724"/>
      <c r="G126" s="724"/>
      <c r="H126" s="724"/>
      <c r="I126" s="724"/>
      <c r="J126" s="724"/>
      <c r="K126" s="724"/>
      <c r="L126" s="724"/>
      <c r="M126" s="724"/>
      <c r="N126" s="724"/>
      <c r="O126" s="724"/>
      <c r="P126" s="724"/>
      <c r="Q126" s="724"/>
      <c r="R126" s="724"/>
      <c r="S126" s="724"/>
      <c r="T126" s="724"/>
      <c r="U126" s="724"/>
      <c r="V126" s="724"/>
      <c r="W126" s="724"/>
      <c r="X126" s="724"/>
      <c r="Y126" s="724"/>
      <c r="Z126" s="724"/>
    </row>
    <row r="127" spans="1:26" ht="14.25" customHeight="1">
      <c r="A127" s="724"/>
      <c r="B127" s="724"/>
      <c r="C127" s="724"/>
      <c r="D127" s="724"/>
      <c r="E127" s="724"/>
      <c r="F127" s="724"/>
      <c r="G127" s="724"/>
      <c r="H127" s="724"/>
      <c r="I127" s="724"/>
      <c r="J127" s="724"/>
      <c r="K127" s="724"/>
      <c r="L127" s="724"/>
      <c r="M127" s="724"/>
      <c r="N127" s="724"/>
      <c r="O127" s="724"/>
      <c r="P127" s="724"/>
      <c r="Q127" s="724"/>
      <c r="R127" s="724"/>
      <c r="S127" s="724"/>
      <c r="T127" s="724"/>
      <c r="U127" s="724"/>
      <c r="V127" s="724"/>
      <c r="W127" s="724"/>
      <c r="X127" s="724"/>
      <c r="Y127" s="724"/>
      <c r="Z127" s="724"/>
    </row>
    <row r="128" spans="1:26" ht="14.25" customHeight="1">
      <c r="A128" s="724"/>
      <c r="B128" s="724"/>
      <c r="C128" s="724"/>
      <c r="D128" s="724"/>
      <c r="E128" s="724"/>
      <c r="F128" s="724"/>
      <c r="G128" s="724"/>
      <c r="H128" s="724"/>
      <c r="I128" s="724"/>
      <c r="J128" s="724"/>
      <c r="K128" s="724"/>
      <c r="L128" s="724"/>
      <c r="M128" s="724"/>
      <c r="N128" s="724"/>
      <c r="O128" s="724"/>
      <c r="P128" s="724"/>
      <c r="Q128" s="724"/>
      <c r="R128" s="724"/>
      <c r="S128" s="724"/>
      <c r="T128" s="724"/>
      <c r="U128" s="724"/>
      <c r="V128" s="724"/>
      <c r="W128" s="724"/>
      <c r="X128" s="724"/>
      <c r="Y128" s="724"/>
      <c r="Z128" s="724"/>
    </row>
    <row r="129" spans="1:26" ht="14.25" customHeight="1">
      <c r="A129" s="724"/>
      <c r="B129" s="724"/>
      <c r="C129" s="724"/>
      <c r="D129" s="724"/>
      <c r="E129" s="724"/>
      <c r="F129" s="724"/>
      <c r="G129" s="724"/>
      <c r="H129" s="724"/>
      <c r="I129" s="724"/>
      <c r="J129" s="724"/>
      <c r="K129" s="724"/>
      <c r="L129" s="724"/>
      <c r="M129" s="724"/>
      <c r="N129" s="724"/>
      <c r="O129" s="724"/>
      <c r="P129" s="724"/>
      <c r="Q129" s="724"/>
      <c r="R129" s="724"/>
      <c r="S129" s="724"/>
      <c r="T129" s="724"/>
      <c r="U129" s="724"/>
      <c r="V129" s="724"/>
      <c r="W129" s="724"/>
      <c r="X129" s="724"/>
      <c r="Y129" s="724"/>
      <c r="Z129" s="724"/>
    </row>
    <row r="130" spans="1:26" ht="14.25" customHeight="1">
      <c r="A130" s="724"/>
      <c r="B130" s="724"/>
      <c r="C130" s="724"/>
      <c r="D130" s="724"/>
      <c r="E130" s="724"/>
      <c r="F130" s="724"/>
      <c r="G130" s="724"/>
      <c r="H130" s="724"/>
      <c r="I130" s="724"/>
      <c r="J130" s="724"/>
      <c r="K130" s="724"/>
      <c r="L130" s="724"/>
      <c r="M130" s="724"/>
      <c r="N130" s="724"/>
      <c r="O130" s="724"/>
      <c r="P130" s="724"/>
      <c r="Q130" s="724"/>
      <c r="R130" s="724"/>
      <c r="S130" s="724"/>
      <c r="T130" s="724"/>
      <c r="U130" s="724"/>
      <c r="V130" s="724"/>
      <c r="W130" s="724"/>
      <c r="X130" s="724"/>
      <c r="Y130" s="724"/>
      <c r="Z130" s="724"/>
    </row>
    <row r="131" spans="1:26" ht="14.25" customHeight="1">
      <c r="A131" s="724"/>
      <c r="B131" s="724"/>
      <c r="C131" s="724"/>
      <c r="D131" s="724"/>
      <c r="E131" s="724"/>
      <c r="F131" s="724"/>
      <c r="G131" s="724"/>
      <c r="H131" s="724"/>
      <c r="I131" s="724"/>
      <c r="J131" s="724"/>
      <c r="K131" s="724"/>
      <c r="L131" s="724"/>
      <c r="M131" s="724"/>
      <c r="N131" s="724"/>
      <c r="O131" s="724"/>
      <c r="P131" s="724"/>
      <c r="Q131" s="724"/>
      <c r="R131" s="724"/>
      <c r="S131" s="724"/>
      <c r="T131" s="724"/>
      <c r="U131" s="724"/>
      <c r="V131" s="724"/>
      <c r="W131" s="724"/>
      <c r="X131" s="724"/>
      <c r="Y131" s="724"/>
      <c r="Z131" s="724"/>
    </row>
    <row r="132" spans="1:26" ht="14.25" customHeight="1">
      <c r="A132" s="724"/>
      <c r="B132" s="724"/>
      <c r="C132" s="724"/>
      <c r="D132" s="724"/>
      <c r="E132" s="724"/>
      <c r="F132" s="724"/>
      <c r="G132" s="724"/>
      <c r="H132" s="724"/>
      <c r="I132" s="724"/>
      <c r="J132" s="724"/>
      <c r="K132" s="724"/>
      <c r="L132" s="724"/>
      <c r="M132" s="724"/>
      <c r="N132" s="724"/>
      <c r="O132" s="724"/>
      <c r="P132" s="724"/>
      <c r="Q132" s="724"/>
      <c r="R132" s="724"/>
      <c r="S132" s="724"/>
      <c r="T132" s="724"/>
      <c r="U132" s="724"/>
      <c r="V132" s="724"/>
      <c r="W132" s="724"/>
      <c r="X132" s="724"/>
      <c r="Y132" s="724"/>
      <c r="Z132" s="724"/>
    </row>
    <row r="133" spans="1:26" ht="14.25" customHeight="1">
      <c r="A133" s="724"/>
      <c r="B133" s="724"/>
      <c r="C133" s="724"/>
      <c r="D133" s="724"/>
      <c r="E133" s="724"/>
      <c r="F133" s="724"/>
      <c r="G133" s="724"/>
      <c r="H133" s="724"/>
      <c r="I133" s="724"/>
      <c r="J133" s="724"/>
      <c r="K133" s="724"/>
      <c r="L133" s="724"/>
      <c r="M133" s="724"/>
      <c r="N133" s="724"/>
      <c r="O133" s="724"/>
      <c r="P133" s="724"/>
      <c r="Q133" s="724"/>
      <c r="R133" s="724"/>
      <c r="S133" s="724"/>
      <c r="T133" s="724"/>
      <c r="U133" s="724"/>
      <c r="V133" s="724"/>
      <c r="W133" s="724"/>
      <c r="X133" s="724"/>
      <c r="Y133" s="724"/>
      <c r="Z133" s="724"/>
    </row>
    <row r="134" spans="1:26" ht="14.25" customHeight="1">
      <c r="A134" s="724"/>
      <c r="B134" s="724"/>
      <c r="C134" s="724"/>
      <c r="D134" s="724"/>
      <c r="E134" s="724"/>
      <c r="F134" s="724"/>
      <c r="G134" s="724"/>
      <c r="H134" s="724"/>
      <c r="I134" s="724"/>
      <c r="J134" s="724"/>
      <c r="K134" s="724"/>
      <c r="L134" s="724"/>
      <c r="M134" s="724"/>
      <c r="N134" s="724"/>
      <c r="O134" s="724"/>
      <c r="P134" s="724"/>
      <c r="Q134" s="724"/>
      <c r="R134" s="724"/>
      <c r="S134" s="724"/>
      <c r="T134" s="724"/>
      <c r="U134" s="724"/>
      <c r="V134" s="724"/>
      <c r="W134" s="724"/>
      <c r="X134" s="724"/>
      <c r="Y134" s="724"/>
      <c r="Z134" s="724"/>
    </row>
    <row r="135" spans="1:26" ht="14.25" customHeight="1">
      <c r="A135" s="724"/>
      <c r="B135" s="724"/>
      <c r="C135" s="724"/>
      <c r="D135" s="724"/>
      <c r="E135" s="724"/>
      <c r="F135" s="724"/>
      <c r="G135" s="724"/>
      <c r="H135" s="724"/>
      <c r="I135" s="724"/>
      <c r="J135" s="724"/>
      <c r="K135" s="724"/>
      <c r="L135" s="724"/>
      <c r="M135" s="724"/>
      <c r="N135" s="724"/>
      <c r="O135" s="724"/>
      <c r="P135" s="724"/>
      <c r="Q135" s="724"/>
      <c r="R135" s="724"/>
      <c r="S135" s="724"/>
      <c r="T135" s="724"/>
      <c r="U135" s="724"/>
      <c r="V135" s="724"/>
      <c r="W135" s="724"/>
      <c r="X135" s="724"/>
      <c r="Y135" s="724"/>
      <c r="Z135" s="724"/>
    </row>
    <row r="136" spans="1:26" ht="14.25" customHeight="1">
      <c r="A136" s="724"/>
      <c r="B136" s="724"/>
      <c r="C136" s="724"/>
      <c r="D136" s="724"/>
      <c r="E136" s="724"/>
      <c r="F136" s="724"/>
      <c r="G136" s="724"/>
      <c r="H136" s="724"/>
      <c r="I136" s="724"/>
      <c r="J136" s="724"/>
      <c r="K136" s="724"/>
      <c r="L136" s="724"/>
      <c r="M136" s="724"/>
      <c r="N136" s="724"/>
      <c r="O136" s="724"/>
      <c r="P136" s="724"/>
      <c r="Q136" s="724"/>
      <c r="R136" s="724"/>
      <c r="S136" s="724"/>
      <c r="T136" s="724"/>
      <c r="U136" s="724"/>
      <c r="V136" s="724"/>
      <c r="W136" s="724"/>
      <c r="X136" s="724"/>
      <c r="Y136" s="724"/>
      <c r="Z136" s="724"/>
    </row>
    <row r="137" spans="1:26" ht="14.25" customHeight="1">
      <c r="A137" s="724"/>
      <c r="B137" s="724"/>
      <c r="C137" s="724"/>
      <c r="D137" s="724"/>
      <c r="E137" s="724"/>
      <c r="F137" s="724"/>
      <c r="G137" s="724"/>
      <c r="H137" s="724"/>
      <c r="I137" s="724"/>
      <c r="J137" s="724"/>
      <c r="K137" s="724"/>
      <c r="L137" s="724"/>
      <c r="M137" s="724"/>
      <c r="N137" s="724"/>
      <c r="O137" s="724"/>
      <c r="P137" s="724"/>
      <c r="Q137" s="724"/>
      <c r="R137" s="724"/>
      <c r="S137" s="724"/>
      <c r="T137" s="724"/>
      <c r="U137" s="724"/>
      <c r="V137" s="724"/>
      <c r="W137" s="724"/>
      <c r="X137" s="724"/>
      <c r="Y137" s="724"/>
      <c r="Z137" s="724"/>
    </row>
    <row r="138" spans="1:26" ht="14.25" customHeight="1">
      <c r="A138" s="724"/>
      <c r="B138" s="724"/>
      <c r="C138" s="724"/>
      <c r="D138" s="724"/>
      <c r="E138" s="724"/>
      <c r="F138" s="724"/>
      <c r="G138" s="724"/>
      <c r="H138" s="724"/>
      <c r="I138" s="724"/>
      <c r="J138" s="724"/>
      <c r="K138" s="724"/>
      <c r="L138" s="724"/>
      <c r="M138" s="724"/>
      <c r="N138" s="724"/>
      <c r="O138" s="724"/>
      <c r="P138" s="724"/>
      <c r="Q138" s="724"/>
      <c r="R138" s="724"/>
      <c r="S138" s="724"/>
      <c r="T138" s="724"/>
      <c r="U138" s="724"/>
      <c r="V138" s="724"/>
      <c r="W138" s="724"/>
      <c r="X138" s="724"/>
      <c r="Y138" s="724"/>
      <c r="Z138" s="724"/>
    </row>
    <row r="139" spans="1:26" ht="14.25" customHeight="1">
      <c r="A139" s="724"/>
      <c r="B139" s="724"/>
      <c r="C139" s="724"/>
      <c r="D139" s="724"/>
      <c r="E139" s="724"/>
      <c r="F139" s="724"/>
      <c r="G139" s="724"/>
      <c r="H139" s="724"/>
      <c r="I139" s="724"/>
      <c r="J139" s="724"/>
      <c r="K139" s="724"/>
      <c r="L139" s="724"/>
      <c r="M139" s="724"/>
      <c r="N139" s="724"/>
      <c r="O139" s="724"/>
      <c r="P139" s="724"/>
      <c r="Q139" s="724"/>
      <c r="R139" s="724"/>
      <c r="S139" s="724"/>
      <c r="T139" s="724"/>
      <c r="U139" s="724"/>
      <c r="V139" s="724"/>
      <c r="W139" s="724"/>
      <c r="X139" s="724"/>
      <c r="Y139" s="724"/>
      <c r="Z139" s="724"/>
    </row>
    <row r="140" spans="1:26" ht="14.25" customHeight="1">
      <c r="A140" s="724"/>
      <c r="B140" s="724"/>
      <c r="C140" s="724"/>
      <c r="D140" s="724"/>
      <c r="E140" s="724"/>
      <c r="F140" s="724"/>
      <c r="G140" s="724"/>
      <c r="H140" s="724"/>
      <c r="I140" s="724"/>
      <c r="J140" s="724"/>
      <c r="K140" s="724"/>
      <c r="L140" s="724"/>
      <c r="M140" s="724"/>
      <c r="N140" s="724"/>
      <c r="O140" s="724"/>
      <c r="P140" s="724"/>
      <c r="Q140" s="724"/>
      <c r="R140" s="724"/>
      <c r="S140" s="724"/>
      <c r="T140" s="724"/>
      <c r="U140" s="724"/>
      <c r="V140" s="724"/>
      <c r="W140" s="724"/>
      <c r="X140" s="724"/>
      <c r="Y140" s="724"/>
      <c r="Z140" s="724"/>
    </row>
    <row r="141" spans="1:26" ht="14.25" customHeight="1">
      <c r="A141" s="724"/>
      <c r="B141" s="724"/>
      <c r="C141" s="724"/>
      <c r="D141" s="724"/>
      <c r="E141" s="724"/>
      <c r="F141" s="724"/>
      <c r="G141" s="724"/>
      <c r="H141" s="724"/>
      <c r="I141" s="724"/>
      <c r="J141" s="724"/>
      <c r="K141" s="724"/>
      <c r="L141" s="724"/>
      <c r="M141" s="724"/>
      <c r="N141" s="724"/>
      <c r="O141" s="724"/>
      <c r="P141" s="724"/>
      <c r="Q141" s="724"/>
      <c r="R141" s="724"/>
      <c r="S141" s="724"/>
      <c r="T141" s="724"/>
      <c r="U141" s="724"/>
      <c r="V141" s="724"/>
      <c r="W141" s="724"/>
      <c r="X141" s="724"/>
      <c r="Y141" s="724"/>
      <c r="Z141" s="724"/>
    </row>
    <row r="142" spans="1:26" ht="14.25" customHeight="1">
      <c r="A142" s="724"/>
      <c r="B142" s="724"/>
      <c r="C142" s="724"/>
      <c r="D142" s="724"/>
      <c r="E142" s="724"/>
      <c r="F142" s="724"/>
      <c r="G142" s="724"/>
      <c r="H142" s="724"/>
      <c r="I142" s="724"/>
      <c r="J142" s="724"/>
      <c r="K142" s="724"/>
      <c r="L142" s="724"/>
      <c r="M142" s="724"/>
      <c r="N142" s="724"/>
      <c r="O142" s="724"/>
      <c r="P142" s="724"/>
      <c r="Q142" s="724"/>
      <c r="R142" s="724"/>
      <c r="S142" s="724"/>
      <c r="T142" s="724"/>
      <c r="U142" s="724"/>
      <c r="V142" s="724"/>
      <c r="W142" s="724"/>
      <c r="X142" s="724"/>
      <c r="Y142" s="724"/>
      <c r="Z142" s="724"/>
    </row>
    <row r="143" spans="1:26" ht="14.25" customHeight="1">
      <c r="A143" s="724"/>
      <c r="B143" s="724"/>
      <c r="C143" s="724"/>
      <c r="D143" s="724"/>
      <c r="E143" s="724"/>
      <c r="F143" s="724"/>
      <c r="G143" s="724"/>
      <c r="H143" s="724"/>
      <c r="I143" s="724"/>
      <c r="J143" s="724"/>
      <c r="K143" s="724"/>
      <c r="L143" s="724"/>
      <c r="M143" s="724"/>
      <c r="N143" s="724"/>
      <c r="O143" s="724"/>
      <c r="P143" s="724"/>
      <c r="Q143" s="724"/>
      <c r="R143" s="724"/>
      <c r="S143" s="724"/>
      <c r="T143" s="724"/>
      <c r="U143" s="724"/>
      <c r="V143" s="724"/>
      <c r="W143" s="724"/>
      <c r="X143" s="724"/>
      <c r="Y143" s="724"/>
      <c r="Z143" s="724"/>
    </row>
    <row r="144" spans="1:26" ht="14.2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row>
    <row r="145" spans="1:26" ht="14.2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row>
    <row r="146" spans="1:26" ht="14.25" customHeight="1">
      <c r="A146" s="724"/>
      <c r="B146" s="724"/>
      <c r="C146" s="724"/>
      <c r="D146" s="724"/>
      <c r="E146" s="724"/>
      <c r="F146" s="724"/>
      <c r="G146" s="724"/>
      <c r="H146" s="724"/>
      <c r="I146" s="724"/>
      <c r="J146" s="724"/>
      <c r="K146" s="724"/>
      <c r="L146" s="724"/>
      <c r="M146" s="724"/>
      <c r="N146" s="724"/>
      <c r="O146" s="724"/>
      <c r="P146" s="724"/>
      <c r="Q146" s="724"/>
      <c r="R146" s="724"/>
      <c r="S146" s="724"/>
      <c r="T146" s="724"/>
      <c r="U146" s="724"/>
      <c r="V146" s="724"/>
      <c r="W146" s="724"/>
      <c r="X146" s="724"/>
      <c r="Y146" s="724"/>
      <c r="Z146" s="724"/>
    </row>
    <row r="147" spans="1:26" ht="14.25" customHeight="1">
      <c r="A147" s="724"/>
      <c r="B147" s="724"/>
      <c r="C147" s="724"/>
      <c r="D147" s="724"/>
      <c r="E147" s="724"/>
      <c r="F147" s="724"/>
      <c r="G147" s="724"/>
      <c r="H147" s="724"/>
      <c r="I147" s="724"/>
      <c r="J147" s="724"/>
      <c r="K147" s="724"/>
      <c r="L147" s="724"/>
      <c r="M147" s="724"/>
      <c r="N147" s="724"/>
      <c r="O147" s="724"/>
      <c r="P147" s="724"/>
      <c r="Q147" s="724"/>
      <c r="R147" s="724"/>
      <c r="S147" s="724"/>
      <c r="T147" s="724"/>
      <c r="U147" s="724"/>
      <c r="V147" s="724"/>
      <c r="W147" s="724"/>
      <c r="X147" s="724"/>
      <c r="Y147" s="724"/>
      <c r="Z147" s="724"/>
    </row>
    <row r="148" spans="1:26" ht="14.25" customHeight="1">
      <c r="A148" s="724"/>
      <c r="B148" s="724"/>
      <c r="C148" s="724"/>
      <c r="D148" s="724"/>
      <c r="E148" s="724"/>
      <c r="F148" s="724"/>
      <c r="G148" s="724"/>
      <c r="H148" s="724"/>
      <c r="I148" s="724"/>
      <c r="J148" s="724"/>
      <c r="K148" s="724"/>
      <c r="L148" s="724"/>
      <c r="M148" s="724"/>
      <c r="N148" s="724"/>
      <c r="O148" s="724"/>
      <c r="P148" s="724"/>
      <c r="Q148" s="724"/>
      <c r="R148" s="724"/>
      <c r="S148" s="724"/>
      <c r="T148" s="724"/>
      <c r="U148" s="724"/>
      <c r="V148" s="724"/>
      <c r="W148" s="724"/>
      <c r="X148" s="724"/>
      <c r="Y148" s="724"/>
      <c r="Z148" s="724"/>
    </row>
    <row r="149" spans="1:26" ht="14.25" customHeight="1">
      <c r="A149" s="724"/>
      <c r="B149" s="724"/>
      <c r="C149" s="724"/>
      <c r="D149" s="724"/>
      <c r="E149" s="724"/>
      <c r="F149" s="724"/>
      <c r="G149" s="724"/>
      <c r="H149" s="724"/>
      <c r="I149" s="724"/>
      <c r="J149" s="724"/>
      <c r="K149" s="724"/>
      <c r="L149" s="724"/>
      <c r="M149" s="724"/>
      <c r="N149" s="724"/>
      <c r="O149" s="724"/>
      <c r="P149" s="724"/>
      <c r="Q149" s="724"/>
      <c r="R149" s="724"/>
      <c r="S149" s="724"/>
      <c r="T149" s="724"/>
      <c r="U149" s="724"/>
      <c r="V149" s="724"/>
      <c r="W149" s="724"/>
      <c r="X149" s="724"/>
      <c r="Y149" s="724"/>
      <c r="Z149" s="724"/>
    </row>
    <row r="150" spans="1:26" ht="14.25" customHeight="1">
      <c r="A150" s="724"/>
      <c r="B150" s="724"/>
      <c r="C150" s="724"/>
      <c r="D150" s="724"/>
      <c r="E150" s="724"/>
      <c r="F150" s="724"/>
      <c r="G150" s="724"/>
      <c r="H150" s="724"/>
      <c r="I150" s="724"/>
      <c r="J150" s="724"/>
      <c r="K150" s="724"/>
      <c r="L150" s="724"/>
      <c r="M150" s="724"/>
      <c r="N150" s="724"/>
      <c r="O150" s="724"/>
      <c r="P150" s="724"/>
      <c r="Q150" s="724"/>
      <c r="R150" s="724"/>
      <c r="S150" s="724"/>
      <c r="T150" s="724"/>
      <c r="U150" s="724"/>
      <c r="V150" s="724"/>
      <c r="W150" s="724"/>
      <c r="X150" s="724"/>
      <c r="Y150" s="724"/>
      <c r="Z150" s="724"/>
    </row>
    <row r="151" spans="1:26" ht="14.25" customHeight="1">
      <c r="A151" s="724"/>
      <c r="B151" s="724"/>
      <c r="C151" s="724"/>
      <c r="D151" s="724"/>
      <c r="E151" s="724"/>
      <c r="F151" s="724"/>
      <c r="G151" s="724"/>
      <c r="H151" s="724"/>
      <c r="I151" s="724"/>
      <c r="J151" s="724"/>
      <c r="K151" s="724"/>
      <c r="L151" s="724"/>
      <c r="M151" s="724"/>
      <c r="N151" s="724"/>
      <c r="O151" s="724"/>
      <c r="P151" s="724"/>
      <c r="Q151" s="724"/>
      <c r="R151" s="724"/>
      <c r="S151" s="724"/>
      <c r="T151" s="724"/>
      <c r="U151" s="724"/>
      <c r="V151" s="724"/>
      <c r="W151" s="724"/>
      <c r="X151" s="724"/>
      <c r="Y151" s="724"/>
      <c r="Z151" s="724"/>
    </row>
    <row r="152" spans="1:26" ht="14.25" customHeight="1">
      <c r="A152" s="724"/>
      <c r="B152" s="724"/>
      <c r="C152" s="724"/>
      <c r="D152" s="724"/>
      <c r="E152" s="724"/>
      <c r="F152" s="724"/>
      <c r="G152" s="724"/>
      <c r="H152" s="724"/>
      <c r="I152" s="724"/>
      <c r="J152" s="724"/>
      <c r="K152" s="724"/>
      <c r="L152" s="724"/>
      <c r="M152" s="724"/>
      <c r="N152" s="724"/>
      <c r="O152" s="724"/>
      <c r="P152" s="724"/>
      <c r="Q152" s="724"/>
      <c r="R152" s="724"/>
      <c r="S152" s="724"/>
      <c r="T152" s="724"/>
      <c r="U152" s="724"/>
      <c r="V152" s="724"/>
      <c r="W152" s="724"/>
      <c r="X152" s="724"/>
      <c r="Y152" s="724"/>
      <c r="Z152" s="724"/>
    </row>
    <row r="153" spans="1:26" ht="14.25" customHeight="1">
      <c r="A153" s="724"/>
      <c r="B153" s="724"/>
      <c r="C153" s="724"/>
      <c r="D153" s="724"/>
      <c r="E153" s="724"/>
      <c r="F153" s="724"/>
      <c r="G153" s="724"/>
      <c r="H153" s="724"/>
      <c r="I153" s="724"/>
      <c r="J153" s="724"/>
      <c r="K153" s="724"/>
      <c r="L153" s="724"/>
      <c r="M153" s="724"/>
      <c r="N153" s="724"/>
      <c r="O153" s="724"/>
      <c r="P153" s="724"/>
      <c r="Q153" s="724"/>
      <c r="R153" s="724"/>
      <c r="S153" s="724"/>
      <c r="T153" s="724"/>
      <c r="U153" s="724"/>
      <c r="V153" s="724"/>
      <c r="W153" s="724"/>
      <c r="X153" s="724"/>
      <c r="Y153" s="724"/>
      <c r="Z153" s="724"/>
    </row>
    <row r="154" spans="1:26" ht="14.25" customHeight="1">
      <c r="A154" s="724"/>
      <c r="B154" s="724"/>
      <c r="C154" s="724"/>
      <c r="D154" s="724"/>
      <c r="E154" s="724"/>
      <c r="F154" s="724"/>
      <c r="G154" s="724"/>
      <c r="H154" s="724"/>
      <c r="I154" s="724"/>
      <c r="J154" s="724"/>
      <c r="K154" s="724"/>
      <c r="L154" s="724"/>
      <c r="M154" s="724"/>
      <c r="N154" s="724"/>
      <c r="O154" s="724"/>
      <c r="P154" s="724"/>
      <c r="Q154" s="724"/>
      <c r="R154" s="724"/>
      <c r="S154" s="724"/>
      <c r="T154" s="724"/>
      <c r="U154" s="724"/>
      <c r="V154" s="724"/>
      <c r="W154" s="724"/>
      <c r="X154" s="724"/>
      <c r="Y154" s="724"/>
      <c r="Z154" s="724"/>
    </row>
    <row r="155" spans="1:26" ht="14.25" customHeight="1">
      <c r="A155" s="724"/>
      <c r="B155" s="724"/>
      <c r="C155" s="724"/>
      <c r="D155" s="724"/>
      <c r="E155" s="724"/>
      <c r="F155" s="724"/>
      <c r="G155" s="724"/>
      <c r="H155" s="724"/>
      <c r="I155" s="724"/>
      <c r="J155" s="724"/>
      <c r="K155" s="724"/>
      <c r="L155" s="724"/>
      <c r="M155" s="724"/>
      <c r="N155" s="724"/>
      <c r="O155" s="724"/>
      <c r="P155" s="724"/>
      <c r="Q155" s="724"/>
      <c r="R155" s="724"/>
      <c r="S155" s="724"/>
      <c r="T155" s="724"/>
      <c r="U155" s="724"/>
      <c r="V155" s="724"/>
      <c r="W155" s="724"/>
      <c r="X155" s="724"/>
      <c r="Y155" s="724"/>
      <c r="Z155" s="724"/>
    </row>
    <row r="156" spans="1:26" ht="14.25" customHeight="1">
      <c r="A156" s="724"/>
      <c r="B156" s="724"/>
      <c r="C156" s="724"/>
      <c r="D156" s="724"/>
      <c r="E156" s="724"/>
      <c r="F156" s="724"/>
      <c r="G156" s="724"/>
      <c r="H156" s="724"/>
      <c r="I156" s="724"/>
      <c r="J156" s="724"/>
      <c r="K156" s="724"/>
      <c r="L156" s="724"/>
      <c r="M156" s="724"/>
      <c r="N156" s="724"/>
      <c r="O156" s="724"/>
      <c r="P156" s="724"/>
      <c r="Q156" s="724"/>
      <c r="R156" s="724"/>
      <c r="S156" s="724"/>
      <c r="T156" s="724"/>
      <c r="U156" s="724"/>
      <c r="V156" s="724"/>
      <c r="W156" s="724"/>
      <c r="X156" s="724"/>
      <c r="Y156" s="724"/>
      <c r="Z156" s="724"/>
    </row>
    <row r="157" spans="1:26" ht="14.25" customHeight="1">
      <c r="A157" s="724"/>
      <c r="B157" s="724"/>
      <c r="C157" s="724"/>
      <c r="D157" s="724"/>
      <c r="E157" s="724"/>
      <c r="F157" s="724"/>
      <c r="G157" s="724"/>
      <c r="H157" s="724"/>
      <c r="I157" s="724"/>
      <c r="J157" s="724"/>
      <c r="K157" s="724"/>
      <c r="L157" s="724"/>
      <c r="M157" s="724"/>
      <c r="N157" s="724"/>
      <c r="O157" s="724"/>
      <c r="P157" s="724"/>
      <c r="Q157" s="724"/>
      <c r="R157" s="724"/>
      <c r="S157" s="724"/>
      <c r="T157" s="724"/>
      <c r="U157" s="724"/>
      <c r="V157" s="724"/>
      <c r="W157" s="724"/>
      <c r="X157" s="724"/>
      <c r="Y157" s="724"/>
      <c r="Z157" s="724"/>
    </row>
    <row r="158" spans="1:26" ht="14.25" customHeight="1">
      <c r="A158" s="724"/>
      <c r="B158" s="724"/>
      <c r="C158" s="724"/>
      <c r="D158" s="724"/>
      <c r="E158" s="724"/>
      <c r="F158" s="724"/>
      <c r="G158" s="724"/>
      <c r="H158" s="724"/>
      <c r="I158" s="724"/>
      <c r="J158" s="724"/>
      <c r="K158" s="724"/>
      <c r="L158" s="724"/>
      <c r="M158" s="724"/>
      <c r="N158" s="724"/>
      <c r="O158" s="724"/>
      <c r="P158" s="724"/>
      <c r="Q158" s="724"/>
      <c r="R158" s="724"/>
      <c r="S158" s="724"/>
      <c r="T158" s="724"/>
      <c r="U158" s="724"/>
      <c r="V158" s="724"/>
      <c r="W158" s="724"/>
      <c r="X158" s="724"/>
      <c r="Y158" s="724"/>
      <c r="Z158" s="724"/>
    </row>
    <row r="159" spans="1:26" ht="14.25" customHeight="1">
      <c r="A159" s="724"/>
      <c r="B159" s="724"/>
      <c r="C159" s="724"/>
      <c r="D159" s="724"/>
      <c r="E159" s="724"/>
      <c r="F159" s="724"/>
      <c r="G159" s="724"/>
      <c r="H159" s="724"/>
      <c r="I159" s="724"/>
      <c r="J159" s="724"/>
      <c r="K159" s="724"/>
      <c r="L159" s="724"/>
      <c r="M159" s="724"/>
      <c r="N159" s="724"/>
      <c r="O159" s="724"/>
      <c r="P159" s="724"/>
      <c r="Q159" s="724"/>
      <c r="R159" s="724"/>
      <c r="S159" s="724"/>
      <c r="T159" s="724"/>
      <c r="U159" s="724"/>
      <c r="V159" s="724"/>
      <c r="W159" s="724"/>
      <c r="X159" s="724"/>
      <c r="Y159" s="724"/>
      <c r="Z159" s="724"/>
    </row>
    <row r="160" spans="1:26" ht="14.25" customHeight="1">
      <c r="A160" s="724"/>
      <c r="B160" s="724"/>
      <c r="C160" s="724"/>
      <c r="D160" s="724"/>
      <c r="E160" s="724"/>
      <c r="F160" s="724"/>
      <c r="G160" s="724"/>
      <c r="H160" s="724"/>
      <c r="I160" s="724"/>
      <c r="J160" s="724"/>
      <c r="K160" s="724"/>
      <c r="L160" s="724"/>
      <c r="M160" s="724"/>
      <c r="N160" s="724"/>
      <c r="O160" s="724"/>
      <c r="P160" s="724"/>
      <c r="Q160" s="724"/>
      <c r="R160" s="724"/>
      <c r="S160" s="724"/>
      <c r="T160" s="724"/>
      <c r="U160" s="724"/>
      <c r="V160" s="724"/>
      <c r="W160" s="724"/>
      <c r="X160" s="724"/>
      <c r="Y160" s="724"/>
      <c r="Z160" s="724"/>
    </row>
    <row r="161" spans="1:26" ht="14.25" customHeight="1">
      <c r="A161" s="724"/>
      <c r="B161" s="724"/>
      <c r="C161" s="724"/>
      <c r="D161" s="724"/>
      <c r="E161" s="724"/>
      <c r="F161" s="724"/>
      <c r="G161" s="724"/>
      <c r="H161" s="724"/>
      <c r="I161" s="724"/>
      <c r="J161" s="724"/>
      <c r="K161" s="724"/>
      <c r="L161" s="724"/>
      <c r="M161" s="724"/>
      <c r="N161" s="724"/>
      <c r="O161" s="724"/>
      <c r="P161" s="724"/>
      <c r="Q161" s="724"/>
      <c r="R161" s="724"/>
      <c r="S161" s="724"/>
      <c r="T161" s="724"/>
      <c r="U161" s="724"/>
      <c r="V161" s="724"/>
      <c r="W161" s="724"/>
      <c r="X161" s="724"/>
      <c r="Y161" s="724"/>
      <c r="Z161" s="724"/>
    </row>
    <row r="162" spans="1:26" ht="14.25" customHeight="1">
      <c r="A162" s="724"/>
      <c r="B162" s="724"/>
      <c r="C162" s="724"/>
      <c r="D162" s="724"/>
      <c r="E162" s="724"/>
      <c r="F162" s="724"/>
      <c r="G162" s="724"/>
      <c r="H162" s="724"/>
      <c r="I162" s="724"/>
      <c r="J162" s="724"/>
      <c r="K162" s="724"/>
      <c r="L162" s="724"/>
      <c r="M162" s="724"/>
      <c r="N162" s="724"/>
      <c r="O162" s="724"/>
      <c r="P162" s="724"/>
      <c r="Q162" s="724"/>
      <c r="R162" s="724"/>
      <c r="S162" s="724"/>
      <c r="T162" s="724"/>
      <c r="U162" s="724"/>
      <c r="V162" s="724"/>
      <c r="W162" s="724"/>
      <c r="X162" s="724"/>
      <c r="Y162" s="724"/>
      <c r="Z162" s="724"/>
    </row>
    <row r="163" spans="1:26" ht="14.25" customHeight="1">
      <c r="A163" s="724"/>
      <c r="B163" s="724"/>
      <c r="C163" s="724"/>
      <c r="D163" s="724"/>
      <c r="E163" s="724"/>
      <c r="F163" s="724"/>
      <c r="G163" s="724"/>
      <c r="H163" s="724"/>
      <c r="I163" s="724"/>
      <c r="J163" s="724"/>
      <c r="K163" s="724"/>
      <c r="L163" s="724"/>
      <c r="M163" s="724"/>
      <c r="N163" s="724"/>
      <c r="O163" s="724"/>
      <c r="P163" s="724"/>
      <c r="Q163" s="724"/>
      <c r="R163" s="724"/>
      <c r="S163" s="724"/>
      <c r="T163" s="724"/>
      <c r="U163" s="724"/>
      <c r="V163" s="724"/>
      <c r="W163" s="724"/>
      <c r="X163" s="724"/>
      <c r="Y163" s="724"/>
      <c r="Z163" s="724"/>
    </row>
    <row r="164" spans="1:26" ht="14.25" customHeight="1">
      <c r="A164" s="724"/>
      <c r="B164" s="724"/>
      <c r="C164" s="724"/>
      <c r="D164" s="724"/>
      <c r="E164" s="724"/>
      <c r="F164" s="724"/>
      <c r="G164" s="724"/>
      <c r="H164" s="724"/>
      <c r="I164" s="724"/>
      <c r="J164" s="724"/>
      <c r="K164" s="724"/>
      <c r="L164" s="724"/>
      <c r="M164" s="724"/>
      <c r="N164" s="724"/>
      <c r="O164" s="724"/>
      <c r="P164" s="724"/>
      <c r="Q164" s="724"/>
      <c r="R164" s="724"/>
      <c r="S164" s="724"/>
      <c r="T164" s="724"/>
      <c r="U164" s="724"/>
      <c r="V164" s="724"/>
      <c r="W164" s="724"/>
      <c r="X164" s="724"/>
      <c r="Y164" s="724"/>
      <c r="Z164" s="724"/>
    </row>
    <row r="165" spans="1:26" ht="14.25" customHeight="1">
      <c r="A165" s="724"/>
      <c r="B165" s="724"/>
      <c r="C165" s="724"/>
      <c r="D165" s="724"/>
      <c r="E165" s="724"/>
      <c r="F165" s="724"/>
      <c r="G165" s="724"/>
      <c r="H165" s="724"/>
      <c r="I165" s="724"/>
      <c r="J165" s="724"/>
      <c r="K165" s="724"/>
      <c r="L165" s="724"/>
      <c r="M165" s="724"/>
      <c r="N165" s="724"/>
      <c r="O165" s="724"/>
      <c r="P165" s="724"/>
      <c r="Q165" s="724"/>
      <c r="R165" s="724"/>
      <c r="S165" s="724"/>
      <c r="T165" s="724"/>
      <c r="U165" s="724"/>
      <c r="V165" s="724"/>
      <c r="W165" s="724"/>
      <c r="X165" s="724"/>
      <c r="Y165" s="724"/>
      <c r="Z165" s="724"/>
    </row>
    <row r="166" spans="1:26" ht="14.25" customHeight="1">
      <c r="A166" s="724"/>
      <c r="B166" s="724"/>
      <c r="C166" s="724"/>
      <c r="D166" s="724"/>
      <c r="E166" s="724"/>
      <c r="F166" s="724"/>
      <c r="G166" s="724"/>
      <c r="H166" s="724"/>
      <c r="I166" s="724"/>
      <c r="J166" s="724"/>
      <c r="K166" s="724"/>
      <c r="L166" s="724"/>
      <c r="M166" s="724"/>
      <c r="N166" s="724"/>
      <c r="O166" s="724"/>
      <c r="P166" s="724"/>
      <c r="Q166" s="724"/>
      <c r="R166" s="724"/>
      <c r="S166" s="724"/>
      <c r="T166" s="724"/>
      <c r="U166" s="724"/>
      <c r="V166" s="724"/>
      <c r="W166" s="724"/>
      <c r="X166" s="724"/>
      <c r="Y166" s="724"/>
      <c r="Z166" s="724"/>
    </row>
    <row r="167" spans="1:26" ht="14.25" customHeight="1">
      <c r="A167" s="724"/>
      <c r="B167" s="724"/>
      <c r="C167" s="724"/>
      <c r="D167" s="724"/>
      <c r="E167" s="724"/>
      <c r="F167" s="724"/>
      <c r="G167" s="724"/>
      <c r="H167" s="724"/>
      <c r="I167" s="724"/>
      <c r="J167" s="724"/>
      <c r="K167" s="724"/>
      <c r="L167" s="724"/>
      <c r="M167" s="724"/>
      <c r="N167" s="724"/>
      <c r="O167" s="724"/>
      <c r="P167" s="724"/>
      <c r="Q167" s="724"/>
      <c r="R167" s="724"/>
      <c r="S167" s="724"/>
      <c r="T167" s="724"/>
      <c r="U167" s="724"/>
      <c r="V167" s="724"/>
      <c r="W167" s="724"/>
      <c r="X167" s="724"/>
      <c r="Y167" s="724"/>
      <c r="Z167" s="724"/>
    </row>
    <row r="168" spans="1:26" ht="14.25" customHeight="1">
      <c r="A168" s="724"/>
      <c r="B168" s="724"/>
      <c r="C168" s="724"/>
      <c r="D168" s="724"/>
      <c r="E168" s="724"/>
      <c r="F168" s="724"/>
      <c r="G168" s="724"/>
      <c r="H168" s="724"/>
      <c r="I168" s="724"/>
      <c r="J168" s="724"/>
      <c r="K168" s="724"/>
      <c r="L168" s="724"/>
      <c r="M168" s="724"/>
      <c r="N168" s="724"/>
      <c r="O168" s="724"/>
      <c r="P168" s="724"/>
      <c r="Q168" s="724"/>
      <c r="R168" s="724"/>
      <c r="S168" s="724"/>
      <c r="T168" s="724"/>
      <c r="U168" s="724"/>
      <c r="V168" s="724"/>
      <c r="W168" s="724"/>
      <c r="X168" s="724"/>
      <c r="Y168" s="724"/>
      <c r="Z168" s="724"/>
    </row>
    <row r="169" spans="1:26" ht="14.25" customHeight="1">
      <c r="A169" s="724"/>
      <c r="B169" s="724"/>
      <c r="C169" s="724"/>
      <c r="D169" s="724"/>
      <c r="E169" s="724"/>
      <c r="F169" s="724"/>
      <c r="G169" s="724"/>
      <c r="H169" s="724"/>
      <c r="I169" s="724"/>
      <c r="J169" s="724"/>
      <c r="K169" s="724"/>
      <c r="L169" s="724"/>
      <c r="M169" s="724"/>
      <c r="N169" s="724"/>
      <c r="O169" s="724"/>
      <c r="P169" s="724"/>
      <c r="Q169" s="724"/>
      <c r="R169" s="724"/>
      <c r="S169" s="724"/>
      <c r="T169" s="724"/>
      <c r="U169" s="724"/>
      <c r="V169" s="724"/>
      <c r="W169" s="724"/>
      <c r="X169" s="724"/>
      <c r="Y169" s="724"/>
      <c r="Z169" s="724"/>
    </row>
    <row r="170" spans="1:26" ht="14.25" customHeight="1">
      <c r="A170" s="724"/>
      <c r="B170" s="724"/>
      <c r="C170" s="724"/>
      <c r="D170" s="724"/>
      <c r="E170" s="724"/>
      <c r="F170" s="724"/>
      <c r="G170" s="724"/>
      <c r="H170" s="724"/>
      <c r="I170" s="724"/>
      <c r="J170" s="724"/>
      <c r="K170" s="724"/>
      <c r="L170" s="724"/>
      <c r="M170" s="724"/>
      <c r="N170" s="724"/>
      <c r="O170" s="724"/>
      <c r="P170" s="724"/>
      <c r="Q170" s="724"/>
      <c r="R170" s="724"/>
      <c r="S170" s="724"/>
      <c r="T170" s="724"/>
      <c r="U170" s="724"/>
      <c r="V170" s="724"/>
      <c r="W170" s="724"/>
      <c r="X170" s="724"/>
      <c r="Y170" s="724"/>
      <c r="Z170" s="724"/>
    </row>
    <row r="171" spans="1:26" ht="14.25" customHeight="1">
      <c r="A171" s="724"/>
      <c r="B171" s="724"/>
      <c r="C171" s="724"/>
      <c r="D171" s="724"/>
      <c r="E171" s="724"/>
      <c r="F171" s="724"/>
      <c r="G171" s="724"/>
      <c r="H171" s="724"/>
      <c r="I171" s="724"/>
      <c r="J171" s="724"/>
      <c r="K171" s="724"/>
      <c r="L171" s="724"/>
      <c r="M171" s="724"/>
      <c r="N171" s="724"/>
      <c r="O171" s="724"/>
      <c r="P171" s="724"/>
      <c r="Q171" s="724"/>
      <c r="R171" s="724"/>
      <c r="S171" s="724"/>
      <c r="T171" s="724"/>
      <c r="U171" s="724"/>
      <c r="V171" s="724"/>
      <c r="W171" s="724"/>
      <c r="X171" s="724"/>
      <c r="Y171" s="724"/>
      <c r="Z171" s="724"/>
    </row>
    <row r="172" spans="1:26" ht="14.25" customHeight="1">
      <c r="A172" s="724"/>
      <c r="B172" s="724"/>
      <c r="C172" s="724"/>
      <c r="D172" s="724"/>
      <c r="E172" s="724"/>
      <c r="F172" s="724"/>
      <c r="G172" s="724"/>
      <c r="H172" s="724"/>
      <c r="I172" s="724"/>
      <c r="J172" s="724"/>
      <c r="K172" s="724"/>
      <c r="L172" s="724"/>
      <c r="M172" s="724"/>
      <c r="N172" s="724"/>
      <c r="O172" s="724"/>
      <c r="P172" s="724"/>
      <c r="Q172" s="724"/>
      <c r="R172" s="724"/>
      <c r="S172" s="724"/>
      <c r="T172" s="724"/>
      <c r="U172" s="724"/>
      <c r="V172" s="724"/>
      <c r="W172" s="724"/>
      <c r="X172" s="724"/>
      <c r="Y172" s="724"/>
      <c r="Z172" s="724"/>
    </row>
    <row r="173" spans="1:26" ht="14.25" customHeight="1">
      <c r="A173" s="724"/>
      <c r="B173" s="724"/>
      <c r="C173" s="724"/>
      <c r="D173" s="724"/>
      <c r="E173" s="724"/>
      <c r="F173" s="724"/>
      <c r="G173" s="724"/>
      <c r="H173" s="724"/>
      <c r="I173" s="724"/>
      <c r="J173" s="724"/>
      <c r="K173" s="724"/>
      <c r="L173" s="724"/>
      <c r="M173" s="724"/>
      <c r="N173" s="724"/>
      <c r="O173" s="724"/>
      <c r="P173" s="724"/>
      <c r="Q173" s="724"/>
      <c r="R173" s="724"/>
      <c r="S173" s="724"/>
      <c r="T173" s="724"/>
      <c r="U173" s="724"/>
      <c r="V173" s="724"/>
      <c r="W173" s="724"/>
      <c r="X173" s="724"/>
      <c r="Y173" s="724"/>
      <c r="Z173" s="724"/>
    </row>
    <row r="174" spans="1:26" ht="14.25" customHeight="1">
      <c r="A174" s="724"/>
      <c r="B174" s="724"/>
      <c r="C174" s="724"/>
      <c r="D174" s="724"/>
      <c r="E174" s="724"/>
      <c r="F174" s="724"/>
      <c r="G174" s="724"/>
      <c r="H174" s="724"/>
      <c r="I174" s="724"/>
      <c r="J174" s="724"/>
      <c r="K174" s="724"/>
      <c r="L174" s="724"/>
      <c r="M174" s="724"/>
      <c r="N174" s="724"/>
      <c r="O174" s="724"/>
      <c r="P174" s="724"/>
      <c r="Q174" s="724"/>
      <c r="R174" s="724"/>
      <c r="S174" s="724"/>
      <c r="T174" s="724"/>
      <c r="U174" s="724"/>
      <c r="V174" s="724"/>
      <c r="W174" s="724"/>
      <c r="X174" s="724"/>
      <c r="Y174" s="724"/>
      <c r="Z174" s="724"/>
    </row>
    <row r="175" spans="1:26" ht="14.25" customHeight="1">
      <c r="A175" s="724"/>
      <c r="B175" s="724"/>
      <c r="C175" s="724"/>
      <c r="D175" s="724"/>
      <c r="E175" s="724"/>
      <c r="F175" s="724"/>
      <c r="G175" s="724"/>
      <c r="H175" s="724"/>
      <c r="I175" s="724"/>
      <c r="J175" s="724"/>
      <c r="K175" s="724"/>
      <c r="L175" s="724"/>
      <c r="M175" s="724"/>
      <c r="N175" s="724"/>
      <c r="O175" s="724"/>
      <c r="P175" s="724"/>
      <c r="Q175" s="724"/>
      <c r="R175" s="724"/>
      <c r="S175" s="724"/>
      <c r="T175" s="724"/>
      <c r="U175" s="724"/>
      <c r="V175" s="724"/>
      <c r="W175" s="724"/>
      <c r="X175" s="724"/>
      <c r="Y175" s="724"/>
      <c r="Z175" s="724"/>
    </row>
    <row r="176" spans="1:26" ht="14.25" customHeight="1">
      <c r="A176" s="724"/>
      <c r="B176" s="724"/>
      <c r="C176" s="724"/>
      <c r="D176" s="724"/>
      <c r="E176" s="724"/>
      <c r="F176" s="724"/>
      <c r="G176" s="724"/>
      <c r="H176" s="724"/>
      <c r="I176" s="724"/>
      <c r="J176" s="724"/>
      <c r="K176" s="724"/>
      <c r="L176" s="724"/>
      <c r="M176" s="724"/>
      <c r="N176" s="724"/>
      <c r="O176" s="724"/>
      <c r="P176" s="724"/>
      <c r="Q176" s="724"/>
      <c r="R176" s="724"/>
      <c r="S176" s="724"/>
      <c r="T176" s="724"/>
      <c r="U176" s="724"/>
      <c r="V176" s="724"/>
      <c r="W176" s="724"/>
      <c r="X176" s="724"/>
      <c r="Y176" s="724"/>
      <c r="Z176" s="724"/>
    </row>
    <row r="177" spans="1:26" ht="14.25" customHeight="1">
      <c r="A177" s="724"/>
      <c r="B177" s="724"/>
      <c r="C177" s="724"/>
      <c r="D177" s="724"/>
      <c r="E177" s="724"/>
      <c r="F177" s="724"/>
      <c r="G177" s="724"/>
      <c r="H177" s="724"/>
      <c r="I177" s="724"/>
      <c r="J177" s="724"/>
      <c r="K177" s="724"/>
      <c r="L177" s="724"/>
      <c r="M177" s="724"/>
      <c r="N177" s="724"/>
      <c r="O177" s="724"/>
      <c r="P177" s="724"/>
      <c r="Q177" s="724"/>
      <c r="R177" s="724"/>
      <c r="S177" s="724"/>
      <c r="T177" s="724"/>
      <c r="U177" s="724"/>
      <c r="V177" s="724"/>
      <c r="W177" s="724"/>
      <c r="X177" s="724"/>
      <c r="Y177" s="724"/>
      <c r="Z177" s="724"/>
    </row>
    <row r="178" spans="1:26" ht="14.25" customHeight="1">
      <c r="A178" s="724"/>
      <c r="B178" s="724"/>
      <c r="C178" s="724"/>
      <c r="D178" s="724"/>
      <c r="E178" s="724"/>
      <c r="F178" s="724"/>
      <c r="G178" s="724"/>
      <c r="H178" s="724"/>
      <c r="I178" s="724"/>
      <c r="J178" s="724"/>
      <c r="K178" s="724"/>
      <c r="L178" s="724"/>
      <c r="M178" s="724"/>
      <c r="N178" s="724"/>
      <c r="O178" s="724"/>
      <c r="P178" s="724"/>
      <c r="Q178" s="724"/>
      <c r="R178" s="724"/>
      <c r="S178" s="724"/>
      <c r="T178" s="724"/>
      <c r="U178" s="724"/>
      <c r="V178" s="724"/>
      <c r="W178" s="724"/>
      <c r="X178" s="724"/>
      <c r="Y178" s="724"/>
      <c r="Z178" s="724"/>
    </row>
    <row r="179" spans="1:26" ht="14.25" customHeight="1">
      <c r="A179" s="724"/>
      <c r="B179" s="724"/>
      <c r="C179" s="724"/>
      <c r="D179" s="724"/>
      <c r="E179" s="724"/>
      <c r="F179" s="724"/>
      <c r="G179" s="724"/>
      <c r="H179" s="724"/>
      <c r="I179" s="724"/>
      <c r="J179" s="724"/>
      <c r="K179" s="724"/>
      <c r="L179" s="724"/>
      <c r="M179" s="724"/>
      <c r="N179" s="724"/>
      <c r="O179" s="724"/>
      <c r="P179" s="724"/>
      <c r="Q179" s="724"/>
      <c r="R179" s="724"/>
      <c r="S179" s="724"/>
      <c r="T179" s="724"/>
      <c r="U179" s="724"/>
      <c r="V179" s="724"/>
      <c r="W179" s="724"/>
      <c r="X179" s="724"/>
      <c r="Y179" s="724"/>
      <c r="Z179" s="724"/>
    </row>
    <row r="180" spans="1:26" ht="14.25" customHeight="1">
      <c r="A180" s="724"/>
      <c r="B180" s="724"/>
      <c r="C180" s="724"/>
      <c r="D180" s="724"/>
      <c r="E180" s="724"/>
      <c r="F180" s="724"/>
      <c r="G180" s="724"/>
      <c r="H180" s="724"/>
      <c r="I180" s="724"/>
      <c r="J180" s="724"/>
      <c r="K180" s="724"/>
      <c r="L180" s="724"/>
      <c r="M180" s="724"/>
      <c r="N180" s="724"/>
      <c r="O180" s="724"/>
      <c r="P180" s="724"/>
      <c r="Q180" s="724"/>
      <c r="R180" s="724"/>
      <c r="S180" s="724"/>
      <c r="T180" s="724"/>
      <c r="U180" s="724"/>
      <c r="V180" s="724"/>
      <c r="W180" s="724"/>
      <c r="X180" s="724"/>
      <c r="Y180" s="724"/>
      <c r="Z180" s="724"/>
    </row>
    <row r="181" spans="1:26" ht="14.25" customHeight="1">
      <c r="A181" s="724"/>
      <c r="B181" s="724"/>
      <c r="C181" s="724"/>
      <c r="D181" s="724"/>
      <c r="E181" s="724"/>
      <c r="F181" s="724"/>
      <c r="G181" s="724"/>
      <c r="H181" s="724"/>
      <c r="I181" s="724"/>
      <c r="J181" s="724"/>
      <c r="K181" s="724"/>
      <c r="L181" s="724"/>
      <c r="M181" s="724"/>
      <c r="N181" s="724"/>
      <c r="O181" s="724"/>
      <c r="P181" s="724"/>
      <c r="Q181" s="724"/>
      <c r="R181" s="724"/>
      <c r="S181" s="724"/>
      <c r="T181" s="724"/>
      <c r="U181" s="724"/>
      <c r="V181" s="724"/>
      <c r="W181" s="724"/>
      <c r="X181" s="724"/>
      <c r="Y181" s="724"/>
      <c r="Z181" s="724"/>
    </row>
    <row r="182" spans="1:26" ht="14.25" customHeight="1">
      <c r="A182" s="724"/>
      <c r="B182" s="724"/>
      <c r="C182" s="724"/>
      <c r="D182" s="724"/>
      <c r="E182" s="724"/>
      <c r="F182" s="724"/>
      <c r="G182" s="724"/>
      <c r="H182" s="724"/>
      <c r="I182" s="724"/>
      <c r="J182" s="724"/>
      <c r="K182" s="724"/>
      <c r="L182" s="724"/>
      <c r="M182" s="724"/>
      <c r="N182" s="724"/>
      <c r="O182" s="724"/>
      <c r="P182" s="724"/>
      <c r="Q182" s="724"/>
      <c r="R182" s="724"/>
      <c r="S182" s="724"/>
      <c r="T182" s="724"/>
      <c r="U182" s="724"/>
      <c r="V182" s="724"/>
      <c r="W182" s="724"/>
      <c r="X182" s="724"/>
      <c r="Y182" s="724"/>
      <c r="Z182" s="724"/>
    </row>
    <row r="183" spans="1:26" ht="14.25" customHeight="1">
      <c r="A183" s="724"/>
      <c r="B183" s="724"/>
      <c r="C183" s="724"/>
      <c r="D183" s="724"/>
      <c r="E183" s="724"/>
      <c r="F183" s="724"/>
      <c r="G183" s="724"/>
      <c r="H183" s="724"/>
      <c r="I183" s="724"/>
      <c r="J183" s="724"/>
      <c r="K183" s="724"/>
      <c r="L183" s="724"/>
      <c r="M183" s="724"/>
      <c r="N183" s="724"/>
      <c r="O183" s="724"/>
      <c r="P183" s="724"/>
      <c r="Q183" s="724"/>
      <c r="R183" s="724"/>
      <c r="S183" s="724"/>
      <c r="T183" s="724"/>
      <c r="U183" s="724"/>
      <c r="V183" s="724"/>
      <c r="W183" s="724"/>
      <c r="X183" s="724"/>
      <c r="Y183" s="724"/>
      <c r="Z183" s="724"/>
    </row>
    <row r="184" spans="1:26" ht="14.25" customHeight="1">
      <c r="A184" s="724"/>
      <c r="B184" s="724"/>
      <c r="C184" s="724"/>
      <c r="D184" s="724"/>
      <c r="E184" s="724"/>
      <c r="F184" s="724"/>
      <c r="G184" s="724"/>
      <c r="H184" s="724"/>
      <c r="I184" s="724"/>
      <c r="J184" s="724"/>
      <c r="K184" s="724"/>
      <c r="L184" s="724"/>
      <c r="M184" s="724"/>
      <c r="N184" s="724"/>
      <c r="O184" s="724"/>
      <c r="P184" s="724"/>
      <c r="Q184" s="724"/>
      <c r="R184" s="724"/>
      <c r="S184" s="724"/>
      <c r="T184" s="724"/>
      <c r="U184" s="724"/>
      <c r="V184" s="724"/>
      <c r="W184" s="724"/>
      <c r="X184" s="724"/>
      <c r="Y184" s="724"/>
      <c r="Z184" s="724"/>
    </row>
    <row r="185" spans="1:26" ht="14.25" customHeight="1">
      <c r="A185" s="724"/>
      <c r="B185" s="724"/>
      <c r="C185" s="724"/>
      <c r="D185" s="724"/>
      <c r="E185" s="724"/>
      <c r="F185" s="724"/>
      <c r="G185" s="724"/>
      <c r="H185" s="724"/>
      <c r="I185" s="724"/>
      <c r="J185" s="724"/>
      <c r="K185" s="724"/>
      <c r="L185" s="724"/>
      <c r="M185" s="724"/>
      <c r="N185" s="724"/>
      <c r="O185" s="724"/>
      <c r="P185" s="724"/>
      <c r="Q185" s="724"/>
      <c r="R185" s="724"/>
      <c r="S185" s="724"/>
      <c r="T185" s="724"/>
      <c r="U185" s="724"/>
      <c r="V185" s="724"/>
      <c r="W185" s="724"/>
      <c r="X185" s="724"/>
      <c r="Y185" s="724"/>
      <c r="Z185" s="724"/>
    </row>
    <row r="186" spans="1:26" ht="14.25" customHeight="1">
      <c r="A186" s="724"/>
      <c r="B186" s="724"/>
      <c r="C186" s="724"/>
      <c r="D186" s="724"/>
      <c r="E186" s="724"/>
      <c r="F186" s="724"/>
      <c r="G186" s="724"/>
      <c r="H186" s="724"/>
      <c r="I186" s="724"/>
      <c r="J186" s="724"/>
      <c r="K186" s="724"/>
      <c r="L186" s="724"/>
      <c r="M186" s="724"/>
      <c r="N186" s="724"/>
      <c r="O186" s="724"/>
      <c r="P186" s="724"/>
      <c r="Q186" s="724"/>
      <c r="R186" s="724"/>
      <c r="S186" s="724"/>
      <c r="T186" s="724"/>
      <c r="U186" s="724"/>
      <c r="V186" s="724"/>
      <c r="W186" s="724"/>
      <c r="X186" s="724"/>
      <c r="Y186" s="724"/>
      <c r="Z186" s="724"/>
    </row>
    <row r="187" spans="1:26" ht="14.25" customHeight="1">
      <c r="A187" s="724"/>
      <c r="B187" s="724"/>
      <c r="C187" s="724"/>
      <c r="D187" s="724"/>
      <c r="E187" s="724"/>
      <c r="F187" s="724"/>
      <c r="G187" s="724"/>
      <c r="H187" s="724"/>
      <c r="I187" s="724"/>
      <c r="J187" s="724"/>
      <c r="K187" s="724"/>
      <c r="L187" s="724"/>
      <c r="M187" s="724"/>
      <c r="N187" s="724"/>
      <c r="O187" s="724"/>
      <c r="P187" s="724"/>
      <c r="Q187" s="724"/>
      <c r="R187" s="724"/>
      <c r="S187" s="724"/>
      <c r="T187" s="724"/>
      <c r="U187" s="724"/>
      <c r="V187" s="724"/>
      <c r="W187" s="724"/>
      <c r="X187" s="724"/>
      <c r="Y187" s="724"/>
      <c r="Z187" s="724"/>
    </row>
    <row r="188" spans="1:26" ht="14.25" customHeight="1">
      <c r="A188" s="724"/>
      <c r="B188" s="724"/>
      <c r="C188" s="724"/>
      <c r="D188" s="724"/>
      <c r="E188" s="724"/>
      <c r="F188" s="724"/>
      <c r="G188" s="724"/>
      <c r="H188" s="724"/>
      <c r="I188" s="724"/>
      <c r="J188" s="724"/>
      <c r="K188" s="724"/>
      <c r="L188" s="724"/>
      <c r="M188" s="724"/>
      <c r="N188" s="724"/>
      <c r="O188" s="724"/>
      <c r="P188" s="724"/>
      <c r="Q188" s="724"/>
      <c r="R188" s="724"/>
      <c r="S188" s="724"/>
      <c r="T188" s="724"/>
      <c r="U188" s="724"/>
      <c r="V188" s="724"/>
      <c r="W188" s="724"/>
      <c r="X188" s="724"/>
      <c r="Y188" s="724"/>
      <c r="Z188" s="724"/>
    </row>
    <row r="189" spans="1:26" ht="14.25" customHeight="1">
      <c r="A189" s="724"/>
      <c r="B189" s="724"/>
      <c r="C189" s="724"/>
      <c r="D189" s="724"/>
      <c r="E189" s="724"/>
      <c r="F189" s="724"/>
      <c r="G189" s="724"/>
      <c r="H189" s="724"/>
      <c r="I189" s="724"/>
      <c r="J189" s="724"/>
      <c r="K189" s="724"/>
      <c r="L189" s="724"/>
      <c r="M189" s="724"/>
      <c r="N189" s="724"/>
      <c r="O189" s="724"/>
      <c r="P189" s="724"/>
      <c r="Q189" s="724"/>
      <c r="R189" s="724"/>
      <c r="S189" s="724"/>
      <c r="T189" s="724"/>
      <c r="U189" s="724"/>
      <c r="V189" s="724"/>
      <c r="W189" s="724"/>
      <c r="X189" s="724"/>
      <c r="Y189" s="724"/>
      <c r="Z189" s="724"/>
    </row>
    <row r="190" spans="1:26" ht="14.25" customHeight="1">
      <c r="A190" s="724"/>
      <c r="B190" s="724"/>
      <c r="C190" s="724"/>
      <c r="D190" s="724"/>
      <c r="E190" s="724"/>
      <c r="F190" s="724"/>
      <c r="G190" s="724"/>
      <c r="H190" s="724"/>
      <c r="I190" s="724"/>
      <c r="J190" s="724"/>
      <c r="K190" s="724"/>
      <c r="L190" s="724"/>
      <c r="M190" s="724"/>
      <c r="N190" s="724"/>
      <c r="O190" s="724"/>
      <c r="P190" s="724"/>
      <c r="Q190" s="724"/>
      <c r="R190" s="724"/>
      <c r="S190" s="724"/>
      <c r="T190" s="724"/>
      <c r="U190" s="724"/>
      <c r="V190" s="724"/>
      <c r="W190" s="724"/>
      <c r="X190" s="724"/>
      <c r="Y190" s="724"/>
      <c r="Z190" s="724"/>
    </row>
    <row r="191" spans="1:26" ht="14.25" customHeight="1">
      <c r="A191" s="724"/>
      <c r="B191" s="724"/>
      <c r="C191" s="724"/>
      <c r="D191" s="724"/>
      <c r="E191" s="724"/>
      <c r="F191" s="724"/>
      <c r="G191" s="724"/>
      <c r="H191" s="724"/>
      <c r="I191" s="724"/>
      <c r="J191" s="724"/>
      <c r="K191" s="724"/>
      <c r="L191" s="724"/>
      <c r="M191" s="724"/>
      <c r="N191" s="724"/>
      <c r="O191" s="724"/>
      <c r="P191" s="724"/>
      <c r="Q191" s="724"/>
      <c r="R191" s="724"/>
      <c r="S191" s="724"/>
      <c r="T191" s="724"/>
      <c r="U191" s="724"/>
      <c r="V191" s="724"/>
      <c r="W191" s="724"/>
      <c r="X191" s="724"/>
      <c r="Y191" s="724"/>
      <c r="Z191" s="724"/>
    </row>
    <row r="192" spans="1:26" ht="14.25" customHeight="1">
      <c r="A192" s="724"/>
      <c r="B192" s="724"/>
      <c r="C192" s="724"/>
      <c r="D192" s="724"/>
      <c r="E192" s="724"/>
      <c r="F192" s="724"/>
      <c r="G192" s="724"/>
      <c r="H192" s="724"/>
      <c r="I192" s="724"/>
      <c r="J192" s="724"/>
      <c r="K192" s="724"/>
      <c r="L192" s="724"/>
      <c r="M192" s="724"/>
      <c r="N192" s="724"/>
      <c r="O192" s="724"/>
      <c r="P192" s="724"/>
      <c r="Q192" s="724"/>
      <c r="R192" s="724"/>
      <c r="S192" s="724"/>
      <c r="T192" s="724"/>
      <c r="U192" s="724"/>
      <c r="V192" s="724"/>
      <c r="W192" s="724"/>
      <c r="X192" s="724"/>
      <c r="Y192" s="724"/>
      <c r="Z192" s="724"/>
    </row>
    <row r="193" spans="1:26" ht="14.25" customHeight="1">
      <c r="A193" s="724"/>
      <c r="B193" s="724"/>
      <c r="C193" s="724"/>
      <c r="D193" s="724"/>
      <c r="E193" s="724"/>
      <c r="F193" s="724"/>
      <c r="G193" s="724"/>
      <c r="H193" s="724"/>
      <c r="I193" s="724"/>
      <c r="J193" s="724"/>
      <c r="K193" s="724"/>
      <c r="L193" s="724"/>
      <c r="M193" s="724"/>
      <c r="N193" s="724"/>
      <c r="O193" s="724"/>
      <c r="P193" s="724"/>
      <c r="Q193" s="724"/>
      <c r="R193" s="724"/>
      <c r="S193" s="724"/>
      <c r="T193" s="724"/>
      <c r="U193" s="724"/>
      <c r="V193" s="724"/>
      <c r="W193" s="724"/>
      <c r="X193" s="724"/>
      <c r="Y193" s="724"/>
      <c r="Z193" s="724"/>
    </row>
    <row r="194" spans="1:26" ht="14.25" customHeight="1">
      <c r="A194" s="724"/>
      <c r="B194" s="724"/>
      <c r="C194" s="724"/>
      <c r="D194" s="724"/>
      <c r="E194" s="724"/>
      <c r="F194" s="724"/>
      <c r="G194" s="724"/>
      <c r="H194" s="724"/>
      <c r="I194" s="724"/>
      <c r="J194" s="724"/>
      <c r="K194" s="724"/>
      <c r="L194" s="724"/>
      <c r="M194" s="724"/>
      <c r="N194" s="724"/>
      <c r="O194" s="724"/>
      <c r="P194" s="724"/>
      <c r="Q194" s="724"/>
      <c r="R194" s="724"/>
      <c r="S194" s="724"/>
      <c r="T194" s="724"/>
      <c r="U194" s="724"/>
      <c r="V194" s="724"/>
      <c r="W194" s="724"/>
      <c r="X194" s="724"/>
      <c r="Y194" s="724"/>
      <c r="Z194" s="724"/>
    </row>
    <row r="195" spans="1:26" ht="14.25" customHeight="1">
      <c r="A195" s="724"/>
      <c r="B195" s="724"/>
      <c r="C195" s="724"/>
      <c r="D195" s="724"/>
      <c r="E195" s="724"/>
      <c r="F195" s="724"/>
      <c r="G195" s="724"/>
      <c r="H195" s="724"/>
      <c r="I195" s="724"/>
      <c r="J195" s="724"/>
      <c r="K195" s="724"/>
      <c r="L195" s="724"/>
      <c r="M195" s="724"/>
      <c r="N195" s="724"/>
      <c r="O195" s="724"/>
      <c r="P195" s="724"/>
      <c r="Q195" s="724"/>
      <c r="R195" s="724"/>
      <c r="S195" s="724"/>
      <c r="T195" s="724"/>
      <c r="U195" s="724"/>
      <c r="V195" s="724"/>
      <c r="W195" s="724"/>
      <c r="X195" s="724"/>
      <c r="Y195" s="724"/>
      <c r="Z195" s="724"/>
    </row>
    <row r="196" spans="1:26" ht="14.25" customHeight="1">
      <c r="A196" s="724"/>
      <c r="B196" s="724"/>
      <c r="C196" s="724"/>
      <c r="D196" s="724"/>
      <c r="E196" s="724"/>
      <c r="F196" s="724"/>
      <c r="G196" s="724"/>
      <c r="H196" s="724"/>
      <c r="I196" s="724"/>
      <c r="J196" s="724"/>
      <c r="K196" s="724"/>
      <c r="L196" s="724"/>
      <c r="M196" s="724"/>
      <c r="N196" s="724"/>
      <c r="O196" s="724"/>
      <c r="P196" s="724"/>
      <c r="Q196" s="724"/>
      <c r="R196" s="724"/>
      <c r="S196" s="724"/>
      <c r="T196" s="724"/>
      <c r="U196" s="724"/>
      <c r="V196" s="724"/>
      <c r="W196" s="724"/>
      <c r="X196" s="724"/>
      <c r="Y196" s="724"/>
      <c r="Z196" s="724"/>
    </row>
    <row r="197" spans="1:26" ht="14.25" customHeight="1">
      <c r="A197" s="724"/>
      <c r="B197" s="724"/>
      <c r="C197" s="724"/>
      <c r="D197" s="724"/>
      <c r="E197" s="724"/>
      <c r="F197" s="724"/>
      <c r="G197" s="724"/>
      <c r="H197" s="724"/>
      <c r="I197" s="724"/>
      <c r="J197" s="724"/>
      <c r="K197" s="724"/>
      <c r="L197" s="724"/>
      <c r="M197" s="724"/>
      <c r="N197" s="724"/>
      <c r="O197" s="724"/>
      <c r="P197" s="724"/>
      <c r="Q197" s="724"/>
      <c r="R197" s="724"/>
      <c r="S197" s="724"/>
      <c r="T197" s="724"/>
      <c r="U197" s="724"/>
      <c r="V197" s="724"/>
      <c r="W197" s="724"/>
      <c r="X197" s="724"/>
      <c r="Y197" s="724"/>
      <c r="Z197" s="724"/>
    </row>
    <row r="198" spans="1:26" ht="14.25" customHeight="1">
      <c r="A198" s="724"/>
      <c r="B198" s="724"/>
      <c r="C198" s="724"/>
      <c r="D198" s="724"/>
      <c r="E198" s="724"/>
      <c r="F198" s="724"/>
      <c r="G198" s="724"/>
      <c r="H198" s="724"/>
      <c r="I198" s="724"/>
      <c r="J198" s="724"/>
      <c r="K198" s="724"/>
      <c r="L198" s="724"/>
      <c r="M198" s="724"/>
      <c r="N198" s="724"/>
      <c r="O198" s="724"/>
      <c r="P198" s="724"/>
      <c r="Q198" s="724"/>
      <c r="R198" s="724"/>
      <c r="S198" s="724"/>
      <c r="T198" s="724"/>
      <c r="U198" s="724"/>
      <c r="V198" s="724"/>
      <c r="W198" s="724"/>
      <c r="X198" s="724"/>
      <c r="Y198" s="724"/>
      <c r="Z198" s="724"/>
    </row>
    <row r="199" spans="1:26" ht="14.25" customHeight="1">
      <c r="A199" s="724"/>
      <c r="B199" s="724"/>
      <c r="C199" s="724"/>
      <c r="D199" s="724"/>
      <c r="E199" s="724"/>
      <c r="F199" s="724"/>
      <c r="G199" s="724"/>
      <c r="H199" s="724"/>
      <c r="I199" s="724"/>
      <c r="J199" s="724"/>
      <c r="K199" s="724"/>
      <c r="L199" s="724"/>
      <c r="M199" s="724"/>
      <c r="N199" s="724"/>
      <c r="O199" s="724"/>
      <c r="P199" s="724"/>
      <c r="Q199" s="724"/>
      <c r="R199" s="724"/>
      <c r="S199" s="724"/>
      <c r="T199" s="724"/>
      <c r="U199" s="724"/>
      <c r="V199" s="724"/>
      <c r="W199" s="724"/>
      <c r="X199" s="724"/>
      <c r="Y199" s="724"/>
      <c r="Z199" s="724"/>
    </row>
    <row r="200" spans="1:26" ht="14.25" customHeight="1">
      <c r="A200" s="724"/>
      <c r="B200" s="724"/>
      <c r="C200" s="724"/>
      <c r="D200" s="724"/>
      <c r="E200" s="724"/>
      <c r="F200" s="724"/>
      <c r="G200" s="724"/>
      <c r="H200" s="724"/>
      <c r="I200" s="724"/>
      <c r="J200" s="724"/>
      <c r="K200" s="724"/>
      <c r="L200" s="724"/>
      <c r="M200" s="724"/>
      <c r="N200" s="724"/>
      <c r="O200" s="724"/>
      <c r="P200" s="724"/>
      <c r="Q200" s="724"/>
      <c r="R200" s="724"/>
      <c r="S200" s="724"/>
      <c r="T200" s="724"/>
      <c r="U200" s="724"/>
      <c r="V200" s="724"/>
      <c r="W200" s="724"/>
      <c r="X200" s="724"/>
      <c r="Y200" s="724"/>
      <c r="Z200" s="724"/>
    </row>
    <row r="201" spans="1:26" ht="14.25" customHeight="1">
      <c r="A201" s="724"/>
      <c r="B201" s="724"/>
      <c r="C201" s="724"/>
      <c r="D201" s="724"/>
      <c r="E201" s="724"/>
      <c r="F201" s="724"/>
      <c r="G201" s="724"/>
      <c r="H201" s="724"/>
      <c r="I201" s="724"/>
      <c r="J201" s="724"/>
      <c r="K201" s="724"/>
      <c r="L201" s="724"/>
      <c r="M201" s="724"/>
      <c r="N201" s="724"/>
      <c r="O201" s="724"/>
      <c r="P201" s="724"/>
      <c r="Q201" s="724"/>
      <c r="R201" s="724"/>
      <c r="S201" s="724"/>
      <c r="T201" s="724"/>
      <c r="U201" s="724"/>
      <c r="V201" s="724"/>
      <c r="W201" s="724"/>
      <c r="X201" s="724"/>
      <c r="Y201" s="724"/>
      <c r="Z201" s="724"/>
    </row>
    <row r="202" spans="1:26" ht="14.25" customHeight="1">
      <c r="A202" s="724"/>
      <c r="B202" s="724"/>
      <c r="C202" s="724"/>
      <c r="D202" s="724"/>
      <c r="E202" s="724"/>
      <c r="F202" s="724"/>
      <c r="G202" s="724"/>
      <c r="H202" s="724"/>
      <c r="I202" s="724"/>
      <c r="J202" s="724"/>
      <c r="K202" s="724"/>
      <c r="L202" s="724"/>
      <c r="M202" s="724"/>
      <c r="N202" s="724"/>
      <c r="O202" s="724"/>
      <c r="P202" s="724"/>
      <c r="Q202" s="724"/>
      <c r="R202" s="724"/>
      <c r="S202" s="724"/>
      <c r="T202" s="724"/>
      <c r="U202" s="724"/>
      <c r="V202" s="724"/>
      <c r="W202" s="724"/>
      <c r="X202" s="724"/>
      <c r="Y202" s="724"/>
      <c r="Z202" s="724"/>
    </row>
    <row r="203" spans="1:26" ht="14.25" customHeight="1">
      <c r="A203" s="724"/>
      <c r="B203" s="724"/>
      <c r="C203" s="724"/>
      <c r="D203" s="724"/>
      <c r="E203" s="724"/>
      <c r="F203" s="724"/>
      <c r="G203" s="724"/>
      <c r="H203" s="724"/>
      <c r="I203" s="724"/>
      <c r="J203" s="724"/>
      <c r="K203" s="724"/>
      <c r="L203" s="724"/>
      <c r="M203" s="724"/>
      <c r="N203" s="724"/>
      <c r="O203" s="724"/>
      <c r="P203" s="724"/>
      <c r="Q203" s="724"/>
      <c r="R203" s="724"/>
      <c r="S203" s="724"/>
      <c r="T203" s="724"/>
      <c r="U203" s="724"/>
      <c r="V203" s="724"/>
      <c r="W203" s="724"/>
      <c r="X203" s="724"/>
      <c r="Y203" s="724"/>
      <c r="Z203" s="724"/>
    </row>
    <row r="204" spans="1:26" ht="14.25" customHeight="1">
      <c r="A204" s="724"/>
      <c r="B204" s="724"/>
      <c r="C204" s="724"/>
      <c r="D204" s="724"/>
      <c r="E204" s="724"/>
      <c r="F204" s="724"/>
      <c r="G204" s="724"/>
      <c r="H204" s="724"/>
      <c r="I204" s="724"/>
      <c r="J204" s="724"/>
      <c r="K204" s="724"/>
      <c r="L204" s="724"/>
      <c r="M204" s="724"/>
      <c r="N204" s="724"/>
      <c r="O204" s="724"/>
      <c r="P204" s="724"/>
      <c r="Q204" s="724"/>
      <c r="R204" s="724"/>
      <c r="S204" s="724"/>
      <c r="T204" s="724"/>
      <c r="U204" s="724"/>
      <c r="V204" s="724"/>
      <c r="W204" s="724"/>
      <c r="X204" s="724"/>
      <c r="Y204" s="724"/>
      <c r="Z204" s="724"/>
    </row>
    <row r="205" spans="1:26" ht="14.25" customHeight="1">
      <c r="A205" s="724"/>
      <c r="B205" s="724"/>
      <c r="C205" s="724"/>
      <c r="D205" s="724"/>
      <c r="E205" s="724"/>
      <c r="F205" s="724"/>
      <c r="G205" s="724"/>
      <c r="H205" s="724"/>
      <c r="I205" s="724"/>
      <c r="J205" s="724"/>
      <c r="K205" s="724"/>
      <c r="L205" s="724"/>
      <c r="M205" s="724"/>
      <c r="N205" s="724"/>
      <c r="O205" s="724"/>
      <c r="P205" s="724"/>
      <c r="Q205" s="724"/>
      <c r="R205" s="724"/>
      <c r="S205" s="724"/>
      <c r="T205" s="724"/>
      <c r="U205" s="724"/>
      <c r="V205" s="724"/>
      <c r="W205" s="724"/>
      <c r="X205" s="724"/>
      <c r="Y205" s="724"/>
      <c r="Z205" s="724"/>
    </row>
    <row r="206" spans="1:26" ht="14.25" customHeight="1">
      <c r="A206" s="724"/>
      <c r="B206" s="724"/>
      <c r="C206" s="724"/>
      <c r="D206" s="724"/>
      <c r="E206" s="724"/>
      <c r="F206" s="724"/>
      <c r="G206" s="724"/>
      <c r="H206" s="724"/>
      <c r="I206" s="724"/>
      <c r="J206" s="724"/>
      <c r="K206" s="724"/>
      <c r="L206" s="724"/>
      <c r="M206" s="724"/>
      <c r="N206" s="724"/>
      <c r="O206" s="724"/>
      <c r="P206" s="724"/>
      <c r="Q206" s="724"/>
      <c r="R206" s="724"/>
      <c r="S206" s="724"/>
      <c r="T206" s="724"/>
      <c r="U206" s="724"/>
      <c r="V206" s="724"/>
      <c r="W206" s="724"/>
      <c r="X206" s="724"/>
      <c r="Y206" s="724"/>
      <c r="Z206" s="724"/>
    </row>
    <row r="207" spans="1:26" ht="14.25" customHeight="1">
      <c r="A207" s="724"/>
      <c r="B207" s="724"/>
      <c r="C207" s="724"/>
      <c r="D207" s="724"/>
      <c r="E207" s="724"/>
      <c r="F207" s="724"/>
      <c r="G207" s="724"/>
      <c r="H207" s="724"/>
      <c r="I207" s="724"/>
      <c r="J207" s="724"/>
      <c r="K207" s="724"/>
      <c r="L207" s="724"/>
      <c r="M207" s="724"/>
      <c r="N207" s="724"/>
      <c r="O207" s="724"/>
      <c r="P207" s="724"/>
      <c r="Q207" s="724"/>
      <c r="R207" s="724"/>
      <c r="S207" s="724"/>
      <c r="T207" s="724"/>
      <c r="U207" s="724"/>
      <c r="V207" s="724"/>
      <c r="W207" s="724"/>
      <c r="X207" s="724"/>
      <c r="Y207" s="724"/>
      <c r="Z207" s="724"/>
    </row>
    <row r="208" spans="1:26" ht="14.25" customHeight="1">
      <c r="A208" s="724"/>
      <c r="B208" s="724"/>
      <c r="C208" s="724"/>
      <c r="D208" s="724"/>
      <c r="E208" s="724"/>
      <c r="F208" s="724"/>
      <c r="G208" s="724"/>
      <c r="H208" s="724"/>
      <c r="I208" s="724"/>
      <c r="J208" s="724"/>
      <c r="K208" s="724"/>
      <c r="L208" s="724"/>
      <c r="M208" s="724"/>
      <c r="N208" s="724"/>
      <c r="O208" s="724"/>
      <c r="P208" s="724"/>
      <c r="Q208" s="724"/>
      <c r="R208" s="724"/>
      <c r="S208" s="724"/>
      <c r="T208" s="724"/>
      <c r="U208" s="724"/>
      <c r="V208" s="724"/>
      <c r="W208" s="724"/>
      <c r="X208" s="724"/>
      <c r="Y208" s="724"/>
      <c r="Z208" s="724"/>
    </row>
    <row r="209" spans="1:26" ht="14.25" customHeight="1">
      <c r="A209" s="724"/>
      <c r="B209" s="724"/>
      <c r="C209" s="724"/>
      <c r="D209" s="724"/>
      <c r="E209" s="724"/>
      <c r="F209" s="724"/>
      <c r="G209" s="724"/>
      <c r="H209" s="724"/>
      <c r="I209" s="724"/>
      <c r="J209" s="724"/>
      <c r="K209" s="724"/>
      <c r="L209" s="724"/>
      <c r="M209" s="724"/>
      <c r="N209" s="724"/>
      <c r="O209" s="724"/>
      <c r="P209" s="724"/>
      <c r="Q209" s="724"/>
      <c r="R209" s="724"/>
      <c r="S209" s="724"/>
      <c r="T209" s="724"/>
      <c r="U209" s="724"/>
      <c r="V209" s="724"/>
      <c r="W209" s="724"/>
      <c r="X209" s="724"/>
      <c r="Y209" s="724"/>
      <c r="Z209" s="724"/>
    </row>
    <row r="210" spans="1:26" ht="14.25" customHeight="1">
      <c r="A210" s="724"/>
      <c r="B210" s="724"/>
      <c r="C210" s="724"/>
      <c r="D210" s="724"/>
      <c r="E210" s="724"/>
      <c r="F210" s="724"/>
      <c r="G210" s="724"/>
      <c r="H210" s="724"/>
      <c r="I210" s="724"/>
      <c r="J210" s="724"/>
      <c r="K210" s="724"/>
      <c r="L210" s="724"/>
      <c r="M210" s="724"/>
      <c r="N210" s="724"/>
      <c r="O210" s="724"/>
      <c r="P210" s="724"/>
      <c r="Q210" s="724"/>
      <c r="R210" s="724"/>
      <c r="S210" s="724"/>
      <c r="T210" s="724"/>
      <c r="U210" s="724"/>
      <c r="V210" s="724"/>
      <c r="W210" s="724"/>
      <c r="X210" s="724"/>
      <c r="Y210" s="724"/>
      <c r="Z210" s="724"/>
    </row>
    <row r="211" spans="1:26" ht="14.25" customHeight="1">
      <c r="A211" s="724"/>
      <c r="B211" s="724"/>
      <c r="C211" s="724"/>
      <c r="D211" s="724"/>
      <c r="E211" s="724"/>
      <c r="F211" s="724"/>
      <c r="G211" s="724"/>
      <c r="H211" s="724"/>
      <c r="I211" s="724"/>
      <c r="J211" s="724"/>
      <c r="K211" s="724"/>
      <c r="L211" s="724"/>
      <c r="M211" s="724"/>
      <c r="N211" s="724"/>
      <c r="O211" s="724"/>
      <c r="P211" s="724"/>
      <c r="Q211" s="724"/>
      <c r="R211" s="724"/>
      <c r="S211" s="724"/>
      <c r="T211" s="724"/>
      <c r="U211" s="724"/>
      <c r="V211" s="724"/>
      <c r="W211" s="724"/>
      <c r="X211" s="724"/>
      <c r="Y211" s="724"/>
      <c r="Z211" s="724"/>
    </row>
    <row r="212" spans="1:26" ht="14.25" customHeight="1">
      <c r="A212" s="724"/>
      <c r="B212" s="724"/>
      <c r="C212" s="724"/>
      <c r="D212" s="724"/>
      <c r="E212" s="724"/>
      <c r="F212" s="724"/>
      <c r="G212" s="724"/>
      <c r="H212" s="724"/>
      <c r="I212" s="724"/>
      <c r="J212" s="724"/>
      <c r="K212" s="724"/>
      <c r="L212" s="724"/>
      <c r="M212" s="724"/>
      <c r="N212" s="724"/>
      <c r="O212" s="724"/>
      <c r="P212" s="724"/>
      <c r="Q212" s="724"/>
      <c r="R212" s="724"/>
      <c r="S212" s="724"/>
      <c r="T212" s="724"/>
      <c r="U212" s="724"/>
      <c r="V212" s="724"/>
      <c r="W212" s="724"/>
      <c r="X212" s="724"/>
      <c r="Y212" s="724"/>
      <c r="Z212" s="724"/>
    </row>
    <row r="213" spans="1:26" ht="14.25" customHeight="1">
      <c r="A213" s="724"/>
      <c r="B213" s="724"/>
      <c r="C213" s="724"/>
      <c r="D213" s="724"/>
      <c r="E213" s="724"/>
      <c r="F213" s="724"/>
      <c r="G213" s="724"/>
      <c r="H213" s="724"/>
      <c r="I213" s="724"/>
      <c r="J213" s="724"/>
      <c r="K213" s="724"/>
      <c r="L213" s="724"/>
      <c r="M213" s="724"/>
      <c r="N213" s="724"/>
      <c r="O213" s="724"/>
      <c r="P213" s="724"/>
      <c r="Q213" s="724"/>
      <c r="R213" s="724"/>
      <c r="S213" s="724"/>
      <c r="T213" s="724"/>
      <c r="U213" s="724"/>
      <c r="V213" s="724"/>
      <c r="W213" s="724"/>
      <c r="X213" s="724"/>
      <c r="Y213" s="724"/>
      <c r="Z213" s="724"/>
    </row>
    <row r="214" spans="1:26" ht="14.25" customHeight="1">
      <c r="A214" s="724"/>
      <c r="B214" s="724"/>
      <c r="C214" s="724"/>
      <c r="D214" s="724"/>
      <c r="E214" s="724"/>
      <c r="F214" s="724"/>
      <c r="G214" s="724"/>
      <c r="H214" s="724"/>
      <c r="I214" s="724"/>
      <c r="J214" s="724"/>
      <c r="K214" s="724"/>
      <c r="L214" s="724"/>
      <c r="M214" s="724"/>
      <c r="N214" s="724"/>
      <c r="O214" s="724"/>
      <c r="P214" s="724"/>
      <c r="Q214" s="724"/>
      <c r="R214" s="724"/>
      <c r="S214" s="724"/>
      <c r="T214" s="724"/>
      <c r="U214" s="724"/>
      <c r="V214" s="724"/>
      <c r="W214" s="724"/>
      <c r="X214" s="724"/>
      <c r="Y214" s="724"/>
      <c r="Z214" s="724"/>
    </row>
    <row r="215" spans="1:26" ht="14.25" customHeight="1">
      <c r="A215" s="724"/>
      <c r="B215" s="724"/>
      <c r="C215" s="724"/>
      <c r="D215" s="724"/>
      <c r="E215" s="724"/>
      <c r="F215" s="724"/>
      <c r="G215" s="724"/>
      <c r="H215" s="724"/>
      <c r="I215" s="724"/>
      <c r="J215" s="724"/>
      <c r="K215" s="724"/>
      <c r="L215" s="724"/>
      <c r="M215" s="724"/>
      <c r="N215" s="724"/>
      <c r="O215" s="724"/>
      <c r="P215" s="724"/>
      <c r="Q215" s="724"/>
      <c r="R215" s="724"/>
      <c r="S215" s="724"/>
      <c r="T215" s="724"/>
      <c r="U215" s="724"/>
      <c r="V215" s="724"/>
      <c r="W215" s="724"/>
      <c r="X215" s="724"/>
      <c r="Y215" s="724"/>
      <c r="Z215" s="724"/>
    </row>
    <row r="216" spans="1:26" ht="14.25" customHeight="1">
      <c r="A216" s="724"/>
      <c r="B216" s="724"/>
      <c r="C216" s="724"/>
      <c r="D216" s="724"/>
      <c r="E216" s="724"/>
      <c r="F216" s="724"/>
      <c r="G216" s="724"/>
      <c r="H216" s="724"/>
      <c r="I216" s="724"/>
      <c r="J216" s="724"/>
      <c r="K216" s="724"/>
      <c r="L216" s="724"/>
      <c r="M216" s="724"/>
      <c r="N216" s="724"/>
      <c r="O216" s="724"/>
      <c r="P216" s="724"/>
      <c r="Q216" s="724"/>
      <c r="R216" s="724"/>
      <c r="S216" s="724"/>
      <c r="T216" s="724"/>
      <c r="U216" s="724"/>
      <c r="V216" s="724"/>
      <c r="W216" s="724"/>
      <c r="X216" s="724"/>
      <c r="Y216" s="724"/>
      <c r="Z216" s="724"/>
    </row>
    <row r="217" spans="1:26" ht="14.25" customHeight="1">
      <c r="A217" s="724"/>
      <c r="B217" s="724"/>
      <c r="C217" s="724"/>
      <c r="D217" s="724"/>
      <c r="E217" s="724"/>
      <c r="F217" s="724"/>
      <c r="G217" s="724"/>
      <c r="H217" s="724"/>
      <c r="I217" s="724"/>
      <c r="J217" s="724"/>
      <c r="K217" s="724"/>
      <c r="L217" s="724"/>
      <c r="M217" s="724"/>
      <c r="N217" s="724"/>
      <c r="O217" s="724"/>
      <c r="P217" s="724"/>
      <c r="Q217" s="724"/>
      <c r="R217" s="724"/>
      <c r="S217" s="724"/>
      <c r="T217" s="724"/>
      <c r="U217" s="724"/>
      <c r="V217" s="724"/>
      <c r="W217" s="724"/>
      <c r="X217" s="724"/>
      <c r="Y217" s="724"/>
      <c r="Z217" s="724"/>
    </row>
    <row r="218" spans="1:26" ht="14.25" customHeight="1">
      <c r="A218" s="724"/>
      <c r="B218" s="724"/>
      <c r="C218" s="724"/>
      <c r="D218" s="724"/>
      <c r="E218" s="724"/>
      <c r="F218" s="724"/>
      <c r="G218" s="724"/>
      <c r="H218" s="724"/>
      <c r="I218" s="724"/>
      <c r="J218" s="724"/>
      <c r="K218" s="724"/>
      <c r="L218" s="724"/>
      <c r="M218" s="724"/>
      <c r="N218" s="724"/>
      <c r="O218" s="724"/>
      <c r="P218" s="724"/>
      <c r="Q218" s="724"/>
      <c r="R218" s="724"/>
      <c r="S218" s="724"/>
      <c r="T218" s="724"/>
      <c r="U218" s="724"/>
      <c r="V218" s="724"/>
      <c r="W218" s="724"/>
      <c r="X218" s="724"/>
      <c r="Y218" s="724"/>
      <c r="Z218" s="724"/>
    </row>
    <row r="219" spans="1:26" ht="14.25" customHeight="1">
      <c r="A219" s="724"/>
      <c r="B219" s="724"/>
      <c r="C219" s="724"/>
      <c r="D219" s="724"/>
      <c r="E219" s="724"/>
      <c r="F219" s="724"/>
      <c r="G219" s="724"/>
      <c r="H219" s="724"/>
      <c r="I219" s="724"/>
      <c r="J219" s="724"/>
      <c r="K219" s="724"/>
      <c r="L219" s="724"/>
      <c r="M219" s="724"/>
      <c r="N219" s="724"/>
      <c r="O219" s="724"/>
      <c r="P219" s="724"/>
      <c r="Q219" s="724"/>
      <c r="R219" s="724"/>
      <c r="S219" s="724"/>
      <c r="T219" s="724"/>
      <c r="U219" s="724"/>
      <c r="V219" s="724"/>
      <c r="W219" s="724"/>
      <c r="X219" s="724"/>
      <c r="Y219" s="724"/>
      <c r="Z219" s="724"/>
    </row>
    <row r="220" spans="1:26" ht="14.25" customHeight="1">
      <c r="A220" s="724"/>
      <c r="B220" s="724"/>
      <c r="C220" s="724"/>
      <c r="D220" s="724"/>
      <c r="E220" s="724"/>
      <c r="F220" s="724"/>
      <c r="G220" s="724"/>
      <c r="H220" s="724"/>
      <c r="I220" s="724"/>
      <c r="J220" s="724"/>
      <c r="K220" s="724"/>
      <c r="L220" s="724"/>
      <c r="M220" s="724"/>
      <c r="N220" s="724"/>
      <c r="O220" s="724"/>
      <c r="P220" s="724"/>
      <c r="Q220" s="724"/>
      <c r="R220" s="724"/>
      <c r="S220" s="724"/>
      <c r="T220" s="724"/>
      <c r="U220" s="724"/>
      <c r="V220" s="724"/>
      <c r="W220" s="724"/>
      <c r="X220" s="724"/>
      <c r="Y220" s="724"/>
      <c r="Z220" s="724"/>
    </row>
    <row r="221" spans="1:26" ht="14.25" customHeight="1">
      <c r="A221" s="724"/>
      <c r="B221" s="724"/>
      <c r="C221" s="724"/>
      <c r="D221" s="724"/>
      <c r="E221" s="724"/>
      <c r="F221" s="724"/>
      <c r="G221" s="724"/>
      <c r="H221" s="724"/>
      <c r="I221" s="724"/>
      <c r="J221" s="724"/>
      <c r="K221" s="724"/>
      <c r="L221" s="724"/>
      <c r="M221" s="724"/>
      <c r="N221" s="724"/>
      <c r="O221" s="724"/>
      <c r="P221" s="724"/>
      <c r="Q221" s="724"/>
      <c r="R221" s="724"/>
      <c r="S221" s="724"/>
      <c r="T221" s="724"/>
      <c r="U221" s="724"/>
      <c r="V221" s="724"/>
      <c r="W221" s="724"/>
      <c r="X221" s="724"/>
      <c r="Y221" s="724"/>
      <c r="Z221" s="724"/>
    </row>
    <row r="222" spans="1:26" ht="14.25" customHeight="1">
      <c r="A222" s="724"/>
      <c r="B222" s="724"/>
      <c r="C222" s="724"/>
      <c r="D222" s="724"/>
      <c r="E222" s="724"/>
      <c r="F222" s="724"/>
      <c r="G222" s="724"/>
      <c r="H222" s="724"/>
      <c r="I222" s="724"/>
      <c r="J222" s="724"/>
      <c r="K222" s="724"/>
      <c r="L222" s="724"/>
      <c r="M222" s="724"/>
      <c r="N222" s="724"/>
      <c r="O222" s="724"/>
      <c r="P222" s="724"/>
      <c r="Q222" s="724"/>
      <c r="R222" s="724"/>
      <c r="S222" s="724"/>
      <c r="T222" s="724"/>
      <c r="U222" s="724"/>
      <c r="V222" s="724"/>
      <c r="W222" s="724"/>
      <c r="X222" s="724"/>
      <c r="Y222" s="724"/>
      <c r="Z222" s="724"/>
    </row>
    <row r="223" spans="1:26" ht="14.25" customHeight="1">
      <c r="A223" s="724"/>
      <c r="B223" s="724"/>
      <c r="C223" s="724"/>
      <c r="D223" s="724"/>
      <c r="E223" s="724"/>
      <c r="F223" s="724"/>
      <c r="G223" s="724"/>
      <c r="H223" s="724"/>
      <c r="I223" s="724"/>
      <c r="J223" s="724"/>
      <c r="K223" s="724"/>
      <c r="L223" s="724"/>
      <c r="M223" s="724"/>
      <c r="N223" s="724"/>
      <c r="O223" s="724"/>
      <c r="P223" s="724"/>
      <c r="Q223" s="724"/>
      <c r="R223" s="724"/>
      <c r="S223" s="724"/>
      <c r="T223" s="724"/>
      <c r="U223" s="724"/>
      <c r="V223" s="724"/>
      <c r="W223" s="724"/>
      <c r="X223" s="724"/>
      <c r="Y223" s="724"/>
      <c r="Z223" s="724"/>
    </row>
    <row r="224" spans="1:26" ht="14.25" customHeight="1">
      <c r="A224" s="724"/>
      <c r="B224" s="724"/>
      <c r="C224" s="724"/>
      <c r="D224" s="724"/>
      <c r="E224" s="724"/>
      <c r="F224" s="724"/>
      <c r="G224" s="724"/>
      <c r="H224" s="724"/>
      <c r="I224" s="724"/>
      <c r="J224" s="724"/>
      <c r="K224" s="724"/>
      <c r="L224" s="724"/>
      <c r="M224" s="724"/>
      <c r="N224" s="724"/>
      <c r="O224" s="724"/>
      <c r="P224" s="724"/>
      <c r="Q224" s="724"/>
      <c r="R224" s="724"/>
      <c r="S224" s="724"/>
      <c r="T224" s="724"/>
      <c r="U224" s="724"/>
      <c r="V224" s="724"/>
      <c r="W224" s="724"/>
      <c r="X224" s="724"/>
      <c r="Y224" s="724"/>
      <c r="Z224" s="724"/>
    </row>
    <row r="225" spans="1:26" ht="14.25" customHeight="1">
      <c r="A225" s="724"/>
      <c r="B225" s="724"/>
      <c r="C225" s="724"/>
      <c r="D225" s="724"/>
      <c r="E225" s="724"/>
      <c r="F225" s="724"/>
      <c r="G225" s="724"/>
      <c r="H225" s="724"/>
      <c r="I225" s="724"/>
      <c r="J225" s="724"/>
      <c r="K225" s="724"/>
      <c r="L225" s="724"/>
      <c r="M225" s="724"/>
      <c r="N225" s="724"/>
      <c r="O225" s="724"/>
      <c r="P225" s="724"/>
      <c r="Q225" s="724"/>
      <c r="R225" s="724"/>
      <c r="S225" s="724"/>
      <c r="T225" s="724"/>
      <c r="U225" s="724"/>
      <c r="V225" s="724"/>
      <c r="W225" s="724"/>
      <c r="X225" s="724"/>
      <c r="Y225" s="724"/>
      <c r="Z225" s="724"/>
    </row>
    <row r="226" spans="1:26" ht="14.25" customHeight="1">
      <c r="A226" s="724"/>
      <c r="B226" s="724"/>
      <c r="C226" s="724"/>
      <c r="D226" s="724"/>
      <c r="E226" s="724"/>
      <c r="F226" s="724"/>
      <c r="G226" s="724"/>
      <c r="H226" s="724"/>
      <c r="I226" s="724"/>
      <c r="J226" s="724"/>
      <c r="K226" s="724"/>
      <c r="L226" s="724"/>
      <c r="M226" s="724"/>
      <c r="N226" s="724"/>
      <c r="O226" s="724"/>
      <c r="P226" s="724"/>
      <c r="Q226" s="724"/>
      <c r="R226" s="724"/>
      <c r="S226" s="724"/>
      <c r="T226" s="724"/>
      <c r="U226" s="724"/>
      <c r="V226" s="724"/>
      <c r="W226" s="724"/>
      <c r="X226" s="724"/>
      <c r="Y226" s="724"/>
      <c r="Z226" s="724"/>
    </row>
    <row r="227" spans="1:26" ht="14.25" customHeight="1">
      <c r="A227" s="724"/>
      <c r="B227" s="724"/>
      <c r="C227" s="724"/>
      <c r="D227" s="724"/>
      <c r="E227" s="724"/>
      <c r="F227" s="724"/>
      <c r="G227" s="724"/>
      <c r="H227" s="724"/>
      <c r="I227" s="724"/>
      <c r="J227" s="724"/>
      <c r="K227" s="724"/>
      <c r="L227" s="724"/>
      <c r="M227" s="724"/>
      <c r="N227" s="724"/>
      <c r="O227" s="724"/>
      <c r="P227" s="724"/>
      <c r="Q227" s="724"/>
      <c r="R227" s="724"/>
      <c r="S227" s="724"/>
      <c r="T227" s="724"/>
      <c r="U227" s="724"/>
      <c r="V227" s="724"/>
      <c r="W227" s="724"/>
      <c r="X227" s="724"/>
      <c r="Y227" s="724"/>
      <c r="Z227" s="724"/>
    </row>
    <row r="228" spans="1:26" ht="14.25" customHeight="1">
      <c r="A228" s="724"/>
      <c r="B228" s="724"/>
      <c r="C228" s="724"/>
      <c r="D228" s="724"/>
      <c r="E228" s="724"/>
      <c r="F228" s="724"/>
      <c r="G228" s="724"/>
      <c r="H228" s="724"/>
      <c r="I228" s="724"/>
      <c r="J228" s="724"/>
      <c r="K228" s="724"/>
      <c r="L228" s="724"/>
      <c r="M228" s="724"/>
      <c r="N228" s="724"/>
      <c r="O228" s="724"/>
      <c r="P228" s="724"/>
      <c r="Q228" s="724"/>
      <c r="R228" s="724"/>
      <c r="S228" s="724"/>
      <c r="T228" s="724"/>
      <c r="U228" s="724"/>
      <c r="V228" s="724"/>
      <c r="W228" s="724"/>
      <c r="X228" s="724"/>
      <c r="Y228" s="724"/>
      <c r="Z228" s="724"/>
    </row>
    <row r="229" spans="1:26" ht="14.25" customHeight="1">
      <c r="A229" s="724"/>
      <c r="B229" s="724"/>
      <c r="C229" s="724"/>
      <c r="D229" s="724"/>
      <c r="E229" s="724"/>
      <c r="F229" s="724"/>
      <c r="G229" s="724"/>
      <c r="H229" s="724"/>
      <c r="I229" s="724"/>
      <c r="J229" s="724"/>
      <c r="K229" s="724"/>
      <c r="L229" s="724"/>
      <c r="M229" s="724"/>
      <c r="N229" s="724"/>
      <c r="O229" s="724"/>
      <c r="P229" s="724"/>
      <c r="Q229" s="724"/>
      <c r="R229" s="724"/>
      <c r="S229" s="724"/>
      <c r="T229" s="724"/>
      <c r="U229" s="724"/>
      <c r="V229" s="724"/>
      <c r="W229" s="724"/>
      <c r="X229" s="724"/>
      <c r="Y229" s="724"/>
      <c r="Z229" s="724"/>
    </row>
    <row r="230" spans="1:26" ht="14.25" customHeight="1">
      <c r="A230" s="724"/>
      <c r="B230" s="724"/>
      <c r="C230" s="724"/>
      <c r="D230" s="724"/>
      <c r="E230" s="724"/>
      <c r="F230" s="724"/>
      <c r="G230" s="724"/>
      <c r="H230" s="724"/>
      <c r="I230" s="724"/>
      <c r="J230" s="724"/>
      <c r="K230" s="724"/>
      <c r="L230" s="724"/>
      <c r="M230" s="724"/>
      <c r="N230" s="724"/>
      <c r="O230" s="724"/>
      <c r="P230" s="724"/>
      <c r="Q230" s="724"/>
      <c r="R230" s="724"/>
      <c r="S230" s="724"/>
      <c r="T230" s="724"/>
      <c r="U230" s="724"/>
      <c r="V230" s="724"/>
      <c r="W230" s="724"/>
      <c r="X230" s="724"/>
      <c r="Y230" s="724"/>
      <c r="Z230" s="724"/>
    </row>
    <row r="231" spans="1:26" ht="14.25" customHeight="1">
      <c r="A231" s="724"/>
      <c r="B231" s="724"/>
      <c r="C231" s="724"/>
      <c r="D231" s="724"/>
      <c r="E231" s="724"/>
      <c r="F231" s="724"/>
      <c r="G231" s="724"/>
      <c r="H231" s="724"/>
      <c r="I231" s="724"/>
      <c r="J231" s="724"/>
      <c r="K231" s="724"/>
      <c r="L231" s="724"/>
      <c r="M231" s="724"/>
      <c r="N231" s="724"/>
      <c r="O231" s="724"/>
      <c r="P231" s="724"/>
      <c r="Q231" s="724"/>
      <c r="R231" s="724"/>
      <c r="S231" s="724"/>
      <c r="T231" s="724"/>
      <c r="U231" s="724"/>
      <c r="V231" s="724"/>
      <c r="W231" s="724"/>
      <c r="X231" s="724"/>
      <c r="Y231" s="724"/>
      <c r="Z231" s="724"/>
    </row>
    <row r="232" spans="1:26" ht="14.25" customHeight="1">
      <c r="A232" s="724"/>
      <c r="B232" s="724"/>
      <c r="C232" s="724"/>
      <c r="D232" s="724"/>
      <c r="E232" s="724"/>
      <c r="F232" s="724"/>
      <c r="G232" s="724"/>
      <c r="H232" s="724"/>
      <c r="I232" s="724"/>
      <c r="J232" s="724"/>
      <c r="K232" s="724"/>
      <c r="L232" s="724"/>
      <c r="M232" s="724"/>
      <c r="N232" s="724"/>
      <c r="O232" s="724"/>
      <c r="P232" s="724"/>
      <c r="Q232" s="724"/>
      <c r="R232" s="724"/>
      <c r="S232" s="724"/>
      <c r="T232" s="724"/>
      <c r="U232" s="724"/>
      <c r="V232" s="724"/>
      <c r="W232" s="724"/>
      <c r="X232" s="724"/>
      <c r="Y232" s="724"/>
      <c r="Z232" s="724"/>
    </row>
    <row r="233" spans="1:26" ht="14.25" customHeight="1">
      <c r="A233" s="724"/>
      <c r="B233" s="724"/>
      <c r="C233" s="724"/>
      <c r="D233" s="724"/>
      <c r="E233" s="724"/>
      <c r="F233" s="724"/>
      <c r="G233" s="724"/>
      <c r="H233" s="724"/>
      <c r="I233" s="724"/>
      <c r="J233" s="724"/>
      <c r="K233" s="724"/>
      <c r="L233" s="724"/>
      <c r="M233" s="724"/>
      <c r="N233" s="724"/>
      <c r="O233" s="724"/>
      <c r="P233" s="724"/>
      <c r="Q233" s="724"/>
      <c r="R233" s="724"/>
      <c r="S233" s="724"/>
      <c r="T233" s="724"/>
      <c r="U233" s="724"/>
      <c r="V233" s="724"/>
      <c r="W233" s="724"/>
      <c r="X233" s="724"/>
      <c r="Y233" s="724"/>
      <c r="Z233" s="724"/>
    </row>
    <row r="234" spans="1:26" ht="14.25" customHeight="1">
      <c r="A234" s="724"/>
      <c r="B234" s="724"/>
      <c r="C234" s="724"/>
      <c r="D234" s="724"/>
      <c r="E234" s="724"/>
      <c r="F234" s="724"/>
      <c r="G234" s="724"/>
      <c r="H234" s="724"/>
      <c r="I234" s="724"/>
      <c r="J234" s="724"/>
      <c r="K234" s="724"/>
      <c r="L234" s="724"/>
      <c r="M234" s="724"/>
      <c r="N234" s="724"/>
      <c r="O234" s="724"/>
      <c r="P234" s="724"/>
      <c r="Q234" s="724"/>
      <c r="R234" s="724"/>
      <c r="S234" s="724"/>
      <c r="T234" s="724"/>
      <c r="U234" s="724"/>
      <c r="V234" s="724"/>
      <c r="W234" s="724"/>
      <c r="X234" s="724"/>
      <c r="Y234" s="724"/>
      <c r="Z234" s="724"/>
    </row>
    <row r="235" spans="1:26" ht="14.25" customHeight="1">
      <c r="A235" s="724"/>
      <c r="B235" s="724"/>
      <c r="C235" s="724"/>
      <c r="D235" s="724"/>
      <c r="E235" s="724"/>
      <c r="F235" s="724"/>
      <c r="G235" s="724"/>
      <c r="H235" s="724"/>
      <c r="I235" s="724"/>
      <c r="J235" s="724"/>
      <c r="K235" s="724"/>
      <c r="L235" s="724"/>
      <c r="M235" s="724"/>
      <c r="N235" s="724"/>
      <c r="O235" s="724"/>
      <c r="P235" s="724"/>
      <c r="Q235" s="724"/>
      <c r="R235" s="724"/>
      <c r="S235" s="724"/>
      <c r="T235" s="724"/>
      <c r="U235" s="724"/>
      <c r="V235" s="724"/>
      <c r="W235" s="724"/>
      <c r="X235" s="724"/>
      <c r="Y235" s="724"/>
      <c r="Z235" s="724"/>
    </row>
    <row r="236" spans="1:26" ht="14.25" customHeight="1">
      <c r="A236" s="724"/>
      <c r="B236" s="724"/>
      <c r="C236" s="724"/>
      <c r="D236" s="724"/>
      <c r="E236" s="724"/>
      <c r="F236" s="724"/>
      <c r="G236" s="724"/>
      <c r="H236" s="724"/>
      <c r="I236" s="724"/>
      <c r="J236" s="724"/>
      <c r="K236" s="724"/>
      <c r="L236" s="724"/>
      <c r="M236" s="724"/>
      <c r="N236" s="724"/>
      <c r="O236" s="724"/>
      <c r="P236" s="724"/>
      <c r="Q236" s="724"/>
      <c r="R236" s="724"/>
      <c r="S236" s="724"/>
      <c r="T236" s="724"/>
      <c r="U236" s="724"/>
      <c r="V236" s="724"/>
      <c r="W236" s="724"/>
      <c r="X236" s="724"/>
      <c r="Y236" s="724"/>
      <c r="Z236" s="724"/>
    </row>
    <row r="237" spans="1:26" ht="14.25" customHeight="1">
      <c r="A237" s="724"/>
      <c r="B237" s="724"/>
      <c r="C237" s="724"/>
      <c r="D237" s="724"/>
      <c r="E237" s="724"/>
      <c r="F237" s="724"/>
      <c r="G237" s="724"/>
      <c r="H237" s="724"/>
      <c r="I237" s="724"/>
      <c r="J237" s="724"/>
      <c r="K237" s="724"/>
      <c r="L237" s="724"/>
      <c r="M237" s="724"/>
      <c r="N237" s="724"/>
      <c r="O237" s="724"/>
      <c r="P237" s="724"/>
      <c r="Q237" s="724"/>
      <c r="R237" s="724"/>
      <c r="S237" s="724"/>
      <c r="T237" s="724"/>
      <c r="U237" s="724"/>
      <c r="V237" s="724"/>
      <c r="W237" s="724"/>
      <c r="X237" s="724"/>
      <c r="Y237" s="724"/>
      <c r="Z237" s="724"/>
    </row>
    <row r="238" spans="1:26" ht="14.25" customHeight="1">
      <c r="A238" s="724"/>
      <c r="B238" s="724"/>
      <c r="C238" s="724"/>
      <c r="D238" s="724"/>
      <c r="E238" s="724"/>
      <c r="F238" s="724"/>
      <c r="G238" s="724"/>
      <c r="H238" s="724"/>
      <c r="I238" s="724"/>
      <c r="J238" s="724"/>
      <c r="K238" s="724"/>
      <c r="L238" s="724"/>
      <c r="M238" s="724"/>
      <c r="N238" s="724"/>
      <c r="O238" s="724"/>
      <c r="P238" s="724"/>
      <c r="Q238" s="724"/>
      <c r="R238" s="724"/>
      <c r="S238" s="724"/>
      <c r="T238" s="724"/>
      <c r="U238" s="724"/>
      <c r="V238" s="724"/>
      <c r="W238" s="724"/>
      <c r="X238" s="724"/>
      <c r="Y238" s="724"/>
      <c r="Z238" s="724"/>
    </row>
    <row r="239" spans="1:26" ht="14.25" customHeight="1">
      <c r="A239" s="724"/>
      <c r="B239" s="724"/>
      <c r="C239" s="724"/>
      <c r="D239" s="724"/>
      <c r="E239" s="724"/>
      <c r="F239" s="724"/>
      <c r="G239" s="724"/>
      <c r="H239" s="724"/>
      <c r="I239" s="724"/>
      <c r="J239" s="724"/>
      <c r="K239" s="724"/>
      <c r="L239" s="724"/>
      <c r="M239" s="724"/>
      <c r="N239" s="724"/>
      <c r="O239" s="724"/>
      <c r="P239" s="724"/>
      <c r="Q239" s="724"/>
      <c r="R239" s="724"/>
      <c r="S239" s="724"/>
      <c r="T239" s="724"/>
      <c r="U239" s="724"/>
      <c r="V239" s="724"/>
      <c r="W239" s="724"/>
      <c r="X239" s="724"/>
      <c r="Y239" s="724"/>
      <c r="Z239" s="724"/>
    </row>
    <row r="240" spans="1:26" ht="14.25" customHeight="1">
      <c r="A240" s="724"/>
      <c r="B240" s="724"/>
      <c r="C240" s="724"/>
      <c r="D240" s="724"/>
      <c r="E240" s="724"/>
      <c r="F240" s="724"/>
      <c r="G240" s="724"/>
      <c r="H240" s="724"/>
      <c r="I240" s="724"/>
      <c r="J240" s="724"/>
      <c r="K240" s="724"/>
      <c r="L240" s="724"/>
      <c r="M240" s="724"/>
      <c r="N240" s="724"/>
      <c r="O240" s="724"/>
      <c r="P240" s="724"/>
      <c r="Q240" s="724"/>
      <c r="R240" s="724"/>
      <c r="S240" s="724"/>
      <c r="T240" s="724"/>
      <c r="U240" s="724"/>
      <c r="V240" s="724"/>
      <c r="W240" s="724"/>
      <c r="X240" s="724"/>
      <c r="Y240" s="724"/>
      <c r="Z240" s="724"/>
    </row>
    <row r="241" spans="1:26" ht="14.25" customHeight="1">
      <c r="A241" s="724"/>
      <c r="B241" s="724"/>
      <c r="C241" s="724"/>
      <c r="D241" s="724"/>
      <c r="E241" s="724"/>
      <c r="F241" s="724"/>
      <c r="G241" s="724"/>
      <c r="H241" s="724"/>
      <c r="I241" s="724"/>
      <c r="J241" s="724"/>
      <c r="K241" s="724"/>
      <c r="L241" s="724"/>
      <c r="M241" s="724"/>
      <c r="N241" s="724"/>
      <c r="O241" s="724"/>
      <c r="P241" s="724"/>
      <c r="Q241" s="724"/>
      <c r="R241" s="724"/>
      <c r="S241" s="724"/>
      <c r="T241" s="724"/>
      <c r="U241" s="724"/>
      <c r="V241" s="724"/>
      <c r="W241" s="724"/>
      <c r="X241" s="724"/>
      <c r="Y241" s="724"/>
      <c r="Z241" s="724"/>
    </row>
    <row r="242" spans="1:26" ht="14.25" customHeight="1">
      <c r="A242" s="724"/>
      <c r="B242" s="724"/>
      <c r="C242" s="724"/>
      <c r="D242" s="724"/>
      <c r="E242" s="724"/>
      <c r="F242" s="724"/>
      <c r="G242" s="724"/>
      <c r="H242" s="724"/>
      <c r="I242" s="724"/>
      <c r="J242" s="724"/>
      <c r="K242" s="724"/>
      <c r="L242" s="724"/>
      <c r="M242" s="724"/>
      <c r="N242" s="724"/>
      <c r="O242" s="724"/>
      <c r="P242" s="724"/>
      <c r="Q242" s="724"/>
      <c r="R242" s="724"/>
      <c r="S242" s="724"/>
      <c r="T242" s="724"/>
      <c r="U242" s="724"/>
      <c r="V242" s="724"/>
      <c r="W242" s="724"/>
      <c r="X242" s="724"/>
      <c r="Y242" s="724"/>
      <c r="Z242" s="724"/>
    </row>
    <row r="243" spans="1:26" ht="14.25" customHeight="1">
      <c r="A243" s="724"/>
      <c r="B243" s="724"/>
      <c r="C243" s="724"/>
      <c r="D243" s="724"/>
      <c r="E243" s="724"/>
      <c r="F243" s="724"/>
      <c r="G243" s="724"/>
      <c r="H243" s="724"/>
      <c r="I243" s="724"/>
      <c r="J243" s="724"/>
      <c r="K243" s="724"/>
      <c r="L243" s="724"/>
      <c r="M243" s="724"/>
      <c r="N243" s="724"/>
      <c r="O243" s="724"/>
      <c r="P243" s="724"/>
      <c r="Q243" s="724"/>
      <c r="R243" s="724"/>
      <c r="S243" s="724"/>
      <c r="T243" s="724"/>
      <c r="U243" s="724"/>
      <c r="V243" s="724"/>
      <c r="W243" s="724"/>
      <c r="X243" s="724"/>
      <c r="Y243" s="724"/>
      <c r="Z243" s="724"/>
    </row>
    <row r="244" spans="1:26" ht="14.25" customHeight="1">
      <c r="A244" s="724"/>
      <c r="B244" s="724"/>
      <c r="C244" s="724"/>
      <c r="D244" s="724"/>
      <c r="E244" s="724"/>
      <c r="F244" s="724"/>
      <c r="G244" s="724"/>
      <c r="H244" s="724"/>
      <c r="I244" s="724"/>
      <c r="J244" s="724"/>
      <c r="K244" s="724"/>
      <c r="L244" s="724"/>
      <c r="M244" s="724"/>
      <c r="N244" s="724"/>
      <c r="O244" s="724"/>
      <c r="P244" s="724"/>
      <c r="Q244" s="724"/>
      <c r="R244" s="724"/>
      <c r="S244" s="724"/>
      <c r="T244" s="724"/>
      <c r="U244" s="724"/>
      <c r="V244" s="724"/>
      <c r="W244" s="724"/>
      <c r="X244" s="724"/>
      <c r="Y244" s="724"/>
      <c r="Z244" s="724"/>
    </row>
    <row r="245" spans="1:26" ht="14.25" customHeight="1">
      <c r="A245" s="724"/>
      <c r="B245" s="724"/>
      <c r="C245" s="724"/>
      <c r="D245" s="724"/>
      <c r="E245" s="724"/>
      <c r="F245" s="724"/>
      <c r="G245" s="724"/>
      <c r="H245" s="724"/>
      <c r="I245" s="724"/>
      <c r="J245" s="724"/>
      <c r="K245" s="724"/>
      <c r="L245" s="724"/>
      <c r="M245" s="724"/>
      <c r="N245" s="724"/>
      <c r="O245" s="724"/>
      <c r="P245" s="724"/>
      <c r="Q245" s="724"/>
      <c r="R245" s="724"/>
      <c r="S245" s="724"/>
      <c r="T245" s="724"/>
      <c r="U245" s="724"/>
      <c r="V245" s="724"/>
      <c r="W245" s="724"/>
      <c r="X245" s="724"/>
      <c r="Y245" s="724"/>
      <c r="Z245" s="724"/>
    </row>
    <row r="246" spans="1:26" ht="14.25" customHeight="1">
      <c r="A246" s="724"/>
      <c r="B246" s="724"/>
      <c r="C246" s="724"/>
      <c r="D246" s="724"/>
      <c r="E246" s="724"/>
      <c r="F246" s="724"/>
      <c r="G246" s="724"/>
      <c r="H246" s="724"/>
      <c r="I246" s="724"/>
      <c r="J246" s="724"/>
      <c r="K246" s="724"/>
      <c r="L246" s="724"/>
      <c r="M246" s="724"/>
      <c r="N246" s="724"/>
      <c r="O246" s="724"/>
      <c r="P246" s="724"/>
      <c r="Q246" s="724"/>
      <c r="R246" s="724"/>
      <c r="S246" s="724"/>
      <c r="T246" s="724"/>
      <c r="U246" s="724"/>
      <c r="V246" s="724"/>
      <c r="W246" s="724"/>
      <c r="X246" s="724"/>
      <c r="Y246" s="724"/>
      <c r="Z246" s="724"/>
    </row>
    <row r="247" spans="1:26" ht="14.25" customHeight="1">
      <c r="A247" s="724"/>
      <c r="B247" s="724"/>
      <c r="C247" s="724"/>
      <c r="D247" s="724"/>
      <c r="E247" s="724"/>
      <c r="F247" s="724"/>
      <c r="G247" s="724"/>
      <c r="H247" s="724"/>
      <c r="I247" s="724"/>
      <c r="J247" s="724"/>
      <c r="K247" s="724"/>
      <c r="L247" s="724"/>
      <c r="M247" s="724"/>
      <c r="N247" s="724"/>
      <c r="O247" s="724"/>
      <c r="P247" s="724"/>
      <c r="Q247" s="724"/>
      <c r="R247" s="724"/>
      <c r="S247" s="724"/>
      <c r="T247" s="724"/>
      <c r="U247" s="724"/>
      <c r="V247" s="724"/>
      <c r="W247" s="724"/>
      <c r="X247" s="724"/>
      <c r="Y247" s="724"/>
      <c r="Z247" s="724"/>
    </row>
    <row r="248" spans="1:26" ht="14.25" customHeight="1">
      <c r="A248" s="724"/>
      <c r="B248" s="724"/>
      <c r="C248" s="724"/>
      <c r="D248" s="724"/>
      <c r="E248" s="724"/>
      <c r="F248" s="724"/>
      <c r="G248" s="724"/>
      <c r="H248" s="724"/>
      <c r="I248" s="724"/>
      <c r="J248" s="724"/>
      <c r="K248" s="724"/>
      <c r="L248" s="724"/>
      <c r="M248" s="724"/>
      <c r="N248" s="724"/>
      <c r="O248" s="724"/>
      <c r="P248" s="724"/>
      <c r="Q248" s="724"/>
      <c r="R248" s="724"/>
      <c r="S248" s="724"/>
      <c r="T248" s="724"/>
      <c r="U248" s="724"/>
      <c r="V248" s="724"/>
      <c r="W248" s="724"/>
      <c r="X248" s="724"/>
      <c r="Y248" s="724"/>
      <c r="Z248" s="724"/>
    </row>
    <row r="249" spans="1:26" ht="14.25" customHeight="1">
      <c r="A249" s="724"/>
      <c r="B249" s="724"/>
      <c r="C249" s="724"/>
      <c r="D249" s="724"/>
      <c r="E249" s="724"/>
      <c r="F249" s="724"/>
      <c r="G249" s="724"/>
      <c r="H249" s="724"/>
      <c r="I249" s="724"/>
      <c r="J249" s="724"/>
      <c r="K249" s="724"/>
      <c r="L249" s="724"/>
      <c r="M249" s="724"/>
      <c r="N249" s="724"/>
      <c r="O249" s="724"/>
      <c r="P249" s="724"/>
      <c r="Q249" s="724"/>
      <c r="R249" s="724"/>
      <c r="S249" s="724"/>
      <c r="T249" s="724"/>
      <c r="U249" s="724"/>
      <c r="V249" s="724"/>
      <c r="W249" s="724"/>
      <c r="X249" s="724"/>
      <c r="Y249" s="724"/>
      <c r="Z249" s="724"/>
    </row>
    <row r="250" spans="1:26" ht="14.25" customHeight="1">
      <c r="A250" s="724"/>
      <c r="B250" s="724"/>
      <c r="C250" s="724"/>
      <c r="D250" s="724"/>
      <c r="E250" s="724"/>
      <c r="F250" s="724"/>
      <c r="G250" s="724"/>
      <c r="H250" s="724"/>
      <c r="I250" s="724"/>
      <c r="J250" s="724"/>
      <c r="K250" s="724"/>
      <c r="L250" s="724"/>
      <c r="M250" s="724"/>
      <c r="N250" s="724"/>
      <c r="O250" s="724"/>
      <c r="P250" s="724"/>
      <c r="Q250" s="724"/>
      <c r="R250" s="724"/>
      <c r="S250" s="724"/>
      <c r="T250" s="724"/>
      <c r="U250" s="724"/>
      <c r="V250" s="724"/>
      <c r="W250" s="724"/>
      <c r="X250" s="724"/>
      <c r="Y250" s="724"/>
      <c r="Z250" s="724"/>
    </row>
    <row r="251" spans="1:26" ht="14.25" customHeight="1">
      <c r="A251" s="724"/>
      <c r="B251" s="724"/>
      <c r="C251" s="724"/>
      <c r="D251" s="724"/>
      <c r="E251" s="724"/>
      <c r="F251" s="724"/>
      <c r="G251" s="724"/>
      <c r="H251" s="724"/>
      <c r="I251" s="724"/>
      <c r="J251" s="724"/>
      <c r="K251" s="724"/>
      <c r="L251" s="724"/>
      <c r="M251" s="724"/>
      <c r="N251" s="724"/>
      <c r="O251" s="724"/>
      <c r="P251" s="724"/>
      <c r="Q251" s="724"/>
      <c r="R251" s="724"/>
      <c r="S251" s="724"/>
      <c r="T251" s="724"/>
      <c r="U251" s="724"/>
      <c r="V251" s="724"/>
      <c r="W251" s="724"/>
      <c r="X251" s="724"/>
      <c r="Y251" s="724"/>
      <c r="Z251" s="724"/>
    </row>
    <row r="252" spans="1:26" ht="14.25" customHeight="1">
      <c r="A252" s="724"/>
      <c r="B252" s="724"/>
      <c r="C252" s="724"/>
      <c r="D252" s="724"/>
      <c r="E252" s="724"/>
      <c r="F252" s="724"/>
      <c r="G252" s="724"/>
      <c r="H252" s="724"/>
      <c r="I252" s="724"/>
      <c r="J252" s="724"/>
      <c r="K252" s="724"/>
      <c r="L252" s="724"/>
      <c r="M252" s="724"/>
      <c r="N252" s="724"/>
      <c r="O252" s="724"/>
      <c r="P252" s="724"/>
      <c r="Q252" s="724"/>
      <c r="R252" s="724"/>
      <c r="S252" s="724"/>
      <c r="T252" s="724"/>
      <c r="U252" s="724"/>
      <c r="V252" s="724"/>
      <c r="W252" s="724"/>
      <c r="X252" s="724"/>
      <c r="Y252" s="724"/>
      <c r="Z252" s="724"/>
    </row>
    <row r="253" spans="1:26" ht="14.25" customHeight="1">
      <c r="A253" s="724"/>
      <c r="B253" s="724"/>
      <c r="C253" s="724"/>
      <c r="D253" s="724"/>
      <c r="E253" s="724"/>
      <c r="F253" s="724"/>
      <c r="G253" s="724"/>
      <c r="H253" s="724"/>
      <c r="I253" s="724"/>
      <c r="J253" s="724"/>
      <c r="K253" s="724"/>
      <c r="L253" s="724"/>
      <c r="M253" s="724"/>
      <c r="N253" s="724"/>
      <c r="O253" s="724"/>
      <c r="P253" s="724"/>
      <c r="Q253" s="724"/>
      <c r="R253" s="724"/>
      <c r="S253" s="724"/>
      <c r="T253" s="724"/>
      <c r="U253" s="724"/>
      <c r="V253" s="724"/>
      <c r="W253" s="724"/>
      <c r="X253" s="724"/>
      <c r="Y253" s="724"/>
      <c r="Z253" s="724"/>
    </row>
    <row r="254" spans="1:26" ht="14.25" customHeight="1">
      <c r="A254" s="724"/>
      <c r="B254" s="724"/>
      <c r="C254" s="724"/>
      <c r="D254" s="724"/>
      <c r="E254" s="724"/>
      <c r="F254" s="724"/>
      <c r="G254" s="724"/>
      <c r="H254" s="724"/>
      <c r="I254" s="724"/>
      <c r="J254" s="724"/>
      <c r="K254" s="724"/>
      <c r="L254" s="724"/>
      <c r="M254" s="724"/>
      <c r="N254" s="724"/>
      <c r="O254" s="724"/>
      <c r="P254" s="724"/>
      <c r="Q254" s="724"/>
      <c r="R254" s="724"/>
      <c r="S254" s="724"/>
      <c r="T254" s="724"/>
      <c r="U254" s="724"/>
      <c r="V254" s="724"/>
      <c r="W254" s="724"/>
      <c r="X254" s="724"/>
      <c r="Y254" s="724"/>
      <c r="Z254" s="724"/>
    </row>
    <row r="255" spans="1:26" ht="14.25" customHeight="1">
      <c r="A255" s="724"/>
      <c r="B255" s="724"/>
      <c r="C255" s="724"/>
      <c r="D255" s="724"/>
      <c r="E255" s="724"/>
      <c r="F255" s="724"/>
      <c r="G255" s="724"/>
      <c r="H255" s="724"/>
      <c r="I255" s="724"/>
      <c r="J255" s="724"/>
      <c r="K255" s="724"/>
      <c r="L255" s="724"/>
      <c r="M255" s="724"/>
      <c r="N255" s="724"/>
      <c r="O255" s="724"/>
      <c r="P255" s="724"/>
      <c r="Q255" s="724"/>
      <c r="R255" s="724"/>
      <c r="S255" s="724"/>
      <c r="T255" s="724"/>
      <c r="U255" s="724"/>
      <c r="V255" s="724"/>
      <c r="W255" s="724"/>
      <c r="X255" s="724"/>
      <c r="Y255" s="724"/>
      <c r="Z255" s="724"/>
    </row>
    <row r="256" spans="1:26" ht="14.25" customHeight="1">
      <c r="A256" s="724"/>
      <c r="B256" s="724"/>
      <c r="C256" s="724"/>
      <c r="D256" s="724"/>
      <c r="E256" s="724"/>
      <c r="F256" s="724"/>
      <c r="G256" s="724"/>
      <c r="H256" s="724"/>
      <c r="I256" s="724"/>
      <c r="J256" s="724"/>
      <c r="K256" s="724"/>
      <c r="L256" s="724"/>
      <c r="M256" s="724"/>
      <c r="N256" s="724"/>
      <c r="O256" s="724"/>
      <c r="P256" s="724"/>
      <c r="Q256" s="724"/>
      <c r="R256" s="724"/>
      <c r="S256" s="724"/>
      <c r="T256" s="724"/>
      <c r="U256" s="724"/>
      <c r="V256" s="724"/>
      <c r="W256" s="724"/>
      <c r="X256" s="724"/>
      <c r="Y256" s="724"/>
      <c r="Z256" s="724"/>
    </row>
    <row r="257" spans="1:26" ht="14.25" customHeight="1">
      <c r="A257" s="724"/>
      <c r="B257" s="724"/>
      <c r="C257" s="724"/>
      <c r="D257" s="724"/>
      <c r="E257" s="724"/>
      <c r="F257" s="724"/>
      <c r="G257" s="724"/>
      <c r="H257" s="724"/>
      <c r="I257" s="724"/>
      <c r="J257" s="724"/>
      <c r="K257" s="724"/>
      <c r="L257" s="724"/>
      <c r="M257" s="724"/>
      <c r="N257" s="724"/>
      <c r="O257" s="724"/>
      <c r="P257" s="724"/>
      <c r="Q257" s="724"/>
      <c r="R257" s="724"/>
      <c r="S257" s="724"/>
      <c r="T257" s="724"/>
      <c r="U257" s="724"/>
      <c r="V257" s="724"/>
      <c r="W257" s="724"/>
      <c r="X257" s="724"/>
      <c r="Y257" s="724"/>
      <c r="Z257" s="724"/>
    </row>
    <row r="258" spans="1:26" ht="14.25" customHeight="1">
      <c r="A258" s="724"/>
      <c r="B258" s="724"/>
      <c r="C258" s="724"/>
      <c r="D258" s="724"/>
      <c r="E258" s="724"/>
      <c r="F258" s="724"/>
      <c r="G258" s="724"/>
      <c r="H258" s="724"/>
      <c r="I258" s="724"/>
      <c r="J258" s="724"/>
      <c r="K258" s="724"/>
      <c r="L258" s="724"/>
      <c r="M258" s="724"/>
      <c r="N258" s="724"/>
      <c r="O258" s="724"/>
      <c r="P258" s="724"/>
      <c r="Q258" s="724"/>
      <c r="R258" s="724"/>
      <c r="S258" s="724"/>
      <c r="T258" s="724"/>
      <c r="U258" s="724"/>
      <c r="V258" s="724"/>
      <c r="W258" s="724"/>
      <c r="X258" s="724"/>
      <c r="Y258" s="724"/>
      <c r="Z258" s="724"/>
    </row>
    <row r="259" spans="1:26" ht="14.25" customHeight="1">
      <c r="A259" s="724"/>
      <c r="B259" s="724"/>
      <c r="C259" s="724"/>
      <c r="D259" s="724"/>
      <c r="E259" s="724"/>
      <c r="F259" s="724"/>
      <c r="G259" s="724"/>
      <c r="H259" s="724"/>
      <c r="I259" s="724"/>
      <c r="J259" s="724"/>
      <c r="K259" s="724"/>
      <c r="L259" s="724"/>
      <c r="M259" s="724"/>
      <c r="N259" s="724"/>
      <c r="O259" s="724"/>
      <c r="P259" s="724"/>
      <c r="Q259" s="724"/>
      <c r="R259" s="724"/>
      <c r="S259" s="724"/>
      <c r="T259" s="724"/>
      <c r="U259" s="724"/>
      <c r="V259" s="724"/>
      <c r="W259" s="724"/>
      <c r="X259" s="724"/>
      <c r="Y259" s="724"/>
      <c r="Z259" s="724"/>
    </row>
    <row r="260" spans="1:26" ht="14.25" customHeight="1">
      <c r="A260" s="724"/>
      <c r="B260" s="724"/>
      <c r="C260" s="724"/>
      <c r="D260" s="724"/>
      <c r="E260" s="724"/>
      <c r="F260" s="724"/>
      <c r="G260" s="724"/>
      <c r="H260" s="724"/>
      <c r="I260" s="724"/>
      <c r="J260" s="724"/>
      <c r="K260" s="724"/>
      <c r="L260" s="724"/>
      <c r="M260" s="724"/>
      <c r="N260" s="724"/>
      <c r="O260" s="724"/>
      <c r="P260" s="724"/>
      <c r="Q260" s="724"/>
      <c r="R260" s="724"/>
      <c r="S260" s="724"/>
      <c r="T260" s="724"/>
      <c r="U260" s="724"/>
      <c r="V260" s="724"/>
      <c r="W260" s="724"/>
      <c r="X260" s="724"/>
      <c r="Y260" s="724"/>
      <c r="Z260" s="724"/>
    </row>
    <row r="261" spans="1:26" ht="14.25" customHeight="1">
      <c r="A261" s="724"/>
      <c r="B261" s="724"/>
      <c r="C261" s="724"/>
      <c r="D261" s="724"/>
      <c r="E261" s="724"/>
      <c r="F261" s="724"/>
      <c r="G261" s="724"/>
      <c r="H261" s="724"/>
      <c r="I261" s="724"/>
      <c r="J261" s="724"/>
      <c r="K261" s="724"/>
      <c r="L261" s="724"/>
      <c r="M261" s="724"/>
      <c r="N261" s="724"/>
      <c r="O261" s="724"/>
      <c r="P261" s="724"/>
      <c r="Q261" s="724"/>
      <c r="R261" s="724"/>
      <c r="S261" s="724"/>
      <c r="T261" s="724"/>
      <c r="U261" s="724"/>
      <c r="V261" s="724"/>
      <c r="W261" s="724"/>
      <c r="X261" s="724"/>
      <c r="Y261" s="724"/>
      <c r="Z261" s="724"/>
    </row>
    <row r="262" spans="1:26" ht="14.25" customHeight="1">
      <c r="A262" s="724"/>
      <c r="B262" s="724"/>
      <c r="C262" s="724"/>
      <c r="D262" s="724"/>
      <c r="E262" s="724"/>
      <c r="F262" s="724"/>
      <c r="G262" s="724"/>
      <c r="H262" s="724"/>
      <c r="I262" s="724"/>
      <c r="J262" s="724"/>
      <c r="K262" s="724"/>
      <c r="L262" s="724"/>
      <c r="M262" s="724"/>
      <c r="N262" s="724"/>
      <c r="O262" s="724"/>
      <c r="P262" s="724"/>
      <c r="Q262" s="724"/>
      <c r="R262" s="724"/>
      <c r="S262" s="724"/>
      <c r="T262" s="724"/>
      <c r="U262" s="724"/>
      <c r="V262" s="724"/>
      <c r="W262" s="724"/>
      <c r="X262" s="724"/>
      <c r="Y262" s="724"/>
      <c r="Z262" s="724"/>
    </row>
    <row r="263" spans="1:26" ht="14.25" customHeight="1">
      <c r="A263" s="724"/>
      <c r="B263" s="724"/>
      <c r="C263" s="724"/>
      <c r="D263" s="724"/>
      <c r="E263" s="724"/>
      <c r="F263" s="724"/>
      <c r="G263" s="724"/>
      <c r="H263" s="724"/>
      <c r="I263" s="724"/>
      <c r="J263" s="724"/>
      <c r="K263" s="724"/>
      <c r="L263" s="724"/>
      <c r="M263" s="724"/>
      <c r="N263" s="724"/>
      <c r="O263" s="724"/>
      <c r="P263" s="724"/>
      <c r="Q263" s="724"/>
      <c r="R263" s="724"/>
      <c r="S263" s="724"/>
      <c r="T263" s="724"/>
      <c r="U263" s="724"/>
      <c r="V263" s="724"/>
      <c r="W263" s="724"/>
      <c r="X263" s="724"/>
      <c r="Y263" s="724"/>
      <c r="Z263" s="724"/>
    </row>
    <row r="264" spans="1:26" ht="14.25" customHeight="1">
      <c r="A264" s="724"/>
      <c r="B264" s="724"/>
      <c r="C264" s="724"/>
      <c r="D264" s="724"/>
      <c r="E264" s="724"/>
      <c r="F264" s="724"/>
      <c r="G264" s="724"/>
      <c r="H264" s="724"/>
      <c r="I264" s="724"/>
      <c r="J264" s="724"/>
      <c r="K264" s="724"/>
      <c r="L264" s="724"/>
      <c r="M264" s="724"/>
      <c r="N264" s="724"/>
      <c r="O264" s="724"/>
      <c r="P264" s="724"/>
      <c r="Q264" s="724"/>
      <c r="R264" s="724"/>
      <c r="S264" s="724"/>
      <c r="T264" s="724"/>
      <c r="U264" s="724"/>
      <c r="V264" s="724"/>
      <c r="W264" s="724"/>
      <c r="X264" s="724"/>
      <c r="Y264" s="724"/>
      <c r="Z264" s="724"/>
    </row>
    <row r="265" spans="1:26" ht="14.25" customHeight="1">
      <c r="A265" s="724"/>
      <c r="B265" s="724"/>
      <c r="C265" s="724"/>
      <c r="D265" s="724"/>
      <c r="E265" s="724"/>
      <c r="F265" s="724"/>
      <c r="G265" s="724"/>
      <c r="H265" s="724"/>
      <c r="I265" s="724"/>
      <c r="J265" s="724"/>
      <c r="K265" s="724"/>
      <c r="L265" s="724"/>
      <c r="M265" s="724"/>
      <c r="N265" s="724"/>
      <c r="O265" s="724"/>
      <c r="P265" s="724"/>
      <c r="Q265" s="724"/>
      <c r="R265" s="724"/>
      <c r="S265" s="724"/>
      <c r="T265" s="724"/>
      <c r="U265" s="724"/>
      <c r="V265" s="724"/>
      <c r="W265" s="724"/>
      <c r="X265" s="724"/>
      <c r="Y265" s="724"/>
      <c r="Z265" s="724"/>
    </row>
    <row r="266" spans="1:26" ht="14.25" customHeight="1">
      <c r="A266" s="724"/>
      <c r="B266" s="724"/>
      <c r="C266" s="724"/>
      <c r="D266" s="724"/>
      <c r="E266" s="724"/>
      <c r="F266" s="724"/>
      <c r="G266" s="724"/>
      <c r="H266" s="724"/>
      <c r="I266" s="724"/>
      <c r="J266" s="724"/>
      <c r="K266" s="724"/>
      <c r="L266" s="724"/>
      <c r="M266" s="724"/>
      <c r="N266" s="724"/>
      <c r="O266" s="724"/>
      <c r="P266" s="724"/>
      <c r="Q266" s="724"/>
      <c r="R266" s="724"/>
      <c r="S266" s="724"/>
      <c r="T266" s="724"/>
      <c r="U266" s="724"/>
      <c r="V266" s="724"/>
      <c r="W266" s="724"/>
      <c r="X266" s="724"/>
      <c r="Y266" s="724"/>
      <c r="Z266" s="724"/>
    </row>
    <row r="267" spans="1:26" ht="14.25" customHeight="1">
      <c r="A267" s="724"/>
      <c r="B267" s="724"/>
      <c r="C267" s="724"/>
      <c r="D267" s="724"/>
      <c r="E267" s="724"/>
      <c r="F267" s="724"/>
      <c r="G267" s="724"/>
      <c r="H267" s="724"/>
      <c r="I267" s="724"/>
      <c r="J267" s="724"/>
      <c r="K267" s="724"/>
      <c r="L267" s="724"/>
      <c r="M267" s="724"/>
      <c r="N267" s="724"/>
      <c r="O267" s="724"/>
      <c r="P267" s="724"/>
      <c r="Q267" s="724"/>
      <c r="R267" s="724"/>
      <c r="S267" s="724"/>
      <c r="T267" s="724"/>
      <c r="U267" s="724"/>
      <c r="V267" s="724"/>
      <c r="W267" s="724"/>
      <c r="X267" s="724"/>
      <c r="Y267" s="724"/>
      <c r="Z267" s="724"/>
    </row>
    <row r="268" spans="1:26" ht="14.25" customHeight="1">
      <c r="A268" s="724"/>
      <c r="B268" s="724"/>
      <c r="C268" s="724"/>
      <c r="D268" s="724"/>
      <c r="E268" s="724"/>
      <c r="F268" s="724"/>
      <c r="G268" s="724"/>
      <c r="H268" s="724"/>
      <c r="I268" s="724"/>
      <c r="J268" s="724"/>
      <c r="K268" s="724"/>
      <c r="L268" s="724"/>
      <c r="M268" s="724"/>
      <c r="N268" s="724"/>
      <c r="O268" s="724"/>
      <c r="P268" s="724"/>
      <c r="Q268" s="724"/>
      <c r="R268" s="724"/>
      <c r="S268" s="724"/>
      <c r="T268" s="724"/>
      <c r="U268" s="724"/>
      <c r="V268" s="724"/>
      <c r="W268" s="724"/>
      <c r="X268" s="724"/>
      <c r="Y268" s="724"/>
      <c r="Z268" s="724"/>
    </row>
    <row r="269" spans="1:26" ht="14.25" customHeight="1">
      <c r="A269" s="724"/>
      <c r="B269" s="724"/>
      <c r="C269" s="724"/>
      <c r="D269" s="724"/>
      <c r="E269" s="724"/>
      <c r="F269" s="724"/>
      <c r="G269" s="724"/>
      <c r="H269" s="724"/>
      <c r="I269" s="724"/>
      <c r="J269" s="724"/>
      <c r="K269" s="724"/>
      <c r="L269" s="724"/>
      <c r="M269" s="724"/>
      <c r="N269" s="724"/>
      <c r="O269" s="724"/>
      <c r="P269" s="724"/>
      <c r="Q269" s="724"/>
      <c r="R269" s="724"/>
      <c r="S269" s="724"/>
      <c r="T269" s="724"/>
      <c r="U269" s="724"/>
      <c r="V269" s="724"/>
      <c r="W269" s="724"/>
      <c r="X269" s="724"/>
      <c r="Y269" s="724"/>
      <c r="Z269" s="724"/>
    </row>
    <row r="270" spans="1:26" ht="14.25" customHeight="1">
      <c r="A270" s="724"/>
      <c r="B270" s="724"/>
      <c r="C270" s="724"/>
      <c r="D270" s="724"/>
      <c r="E270" s="724"/>
      <c r="F270" s="724"/>
      <c r="G270" s="724"/>
      <c r="H270" s="724"/>
      <c r="I270" s="724"/>
      <c r="J270" s="724"/>
      <c r="K270" s="724"/>
      <c r="L270" s="724"/>
      <c r="M270" s="724"/>
      <c r="N270" s="724"/>
      <c r="O270" s="724"/>
      <c r="P270" s="724"/>
      <c r="Q270" s="724"/>
      <c r="R270" s="724"/>
      <c r="S270" s="724"/>
      <c r="T270" s="724"/>
      <c r="U270" s="724"/>
      <c r="V270" s="724"/>
      <c r="W270" s="724"/>
      <c r="X270" s="724"/>
      <c r="Y270" s="724"/>
      <c r="Z270" s="724"/>
    </row>
    <row r="271" spans="1:26" ht="14.25" customHeight="1">
      <c r="A271" s="724"/>
      <c r="B271" s="724"/>
      <c r="C271" s="724"/>
      <c r="D271" s="724"/>
      <c r="E271" s="724"/>
      <c r="F271" s="724"/>
      <c r="G271" s="724"/>
      <c r="H271" s="724"/>
      <c r="I271" s="724"/>
      <c r="J271" s="724"/>
      <c r="K271" s="724"/>
      <c r="L271" s="724"/>
      <c r="M271" s="724"/>
      <c r="N271" s="724"/>
      <c r="O271" s="724"/>
      <c r="P271" s="724"/>
      <c r="Q271" s="724"/>
      <c r="R271" s="724"/>
      <c r="S271" s="724"/>
      <c r="T271" s="724"/>
      <c r="U271" s="724"/>
      <c r="V271" s="724"/>
      <c r="W271" s="724"/>
      <c r="X271" s="724"/>
      <c r="Y271" s="724"/>
      <c r="Z271" s="724"/>
    </row>
    <row r="272" spans="1:26" ht="14.25" customHeight="1">
      <c r="A272" s="724"/>
      <c r="B272" s="724"/>
      <c r="C272" s="724"/>
      <c r="D272" s="724"/>
      <c r="E272" s="724"/>
      <c r="F272" s="724"/>
      <c r="G272" s="724"/>
      <c r="H272" s="724"/>
      <c r="I272" s="724"/>
      <c r="J272" s="724"/>
      <c r="K272" s="724"/>
      <c r="L272" s="724"/>
      <c r="M272" s="724"/>
      <c r="N272" s="724"/>
      <c r="O272" s="724"/>
      <c r="P272" s="724"/>
      <c r="Q272" s="724"/>
      <c r="R272" s="724"/>
      <c r="S272" s="724"/>
      <c r="T272" s="724"/>
      <c r="U272" s="724"/>
      <c r="V272" s="724"/>
      <c r="W272" s="724"/>
      <c r="X272" s="724"/>
      <c r="Y272" s="724"/>
      <c r="Z272" s="724"/>
    </row>
    <row r="273" spans="1:26" ht="14.25" customHeight="1">
      <c r="A273" s="724"/>
      <c r="B273" s="724"/>
      <c r="C273" s="724"/>
      <c r="D273" s="724"/>
      <c r="E273" s="724"/>
      <c r="F273" s="724"/>
      <c r="G273" s="724"/>
      <c r="H273" s="724"/>
      <c r="I273" s="724"/>
      <c r="J273" s="724"/>
      <c r="K273" s="724"/>
      <c r="L273" s="724"/>
      <c r="M273" s="724"/>
      <c r="N273" s="724"/>
      <c r="O273" s="724"/>
      <c r="P273" s="724"/>
      <c r="Q273" s="724"/>
      <c r="R273" s="724"/>
      <c r="S273" s="724"/>
      <c r="T273" s="724"/>
      <c r="U273" s="724"/>
      <c r="V273" s="724"/>
      <c r="W273" s="724"/>
      <c r="X273" s="724"/>
      <c r="Y273" s="724"/>
      <c r="Z273" s="724"/>
    </row>
    <row r="274" spans="1:26" ht="14.25" customHeight="1">
      <c r="A274" s="724"/>
      <c r="B274" s="724"/>
      <c r="C274" s="724"/>
      <c r="D274" s="724"/>
      <c r="E274" s="724"/>
      <c r="F274" s="724"/>
      <c r="G274" s="724"/>
      <c r="H274" s="724"/>
      <c r="I274" s="724"/>
      <c r="J274" s="724"/>
      <c r="K274" s="724"/>
      <c r="L274" s="724"/>
      <c r="M274" s="724"/>
      <c r="N274" s="724"/>
      <c r="O274" s="724"/>
      <c r="P274" s="724"/>
      <c r="Q274" s="724"/>
      <c r="R274" s="724"/>
      <c r="S274" s="724"/>
      <c r="T274" s="724"/>
      <c r="U274" s="724"/>
      <c r="V274" s="724"/>
      <c r="W274" s="724"/>
      <c r="X274" s="724"/>
      <c r="Y274" s="724"/>
      <c r="Z274" s="724"/>
    </row>
    <row r="275" spans="1:26" ht="14.25" customHeight="1">
      <c r="A275" s="724"/>
      <c r="B275" s="724"/>
      <c r="C275" s="724"/>
      <c r="D275" s="724"/>
      <c r="E275" s="724"/>
      <c r="F275" s="724"/>
      <c r="G275" s="724"/>
      <c r="H275" s="724"/>
      <c r="I275" s="724"/>
      <c r="J275" s="724"/>
      <c r="K275" s="724"/>
      <c r="L275" s="724"/>
      <c r="M275" s="724"/>
      <c r="N275" s="724"/>
      <c r="O275" s="724"/>
      <c r="P275" s="724"/>
      <c r="Q275" s="724"/>
      <c r="R275" s="724"/>
      <c r="S275" s="724"/>
      <c r="T275" s="724"/>
      <c r="U275" s="724"/>
      <c r="V275" s="724"/>
      <c r="W275" s="724"/>
      <c r="X275" s="724"/>
      <c r="Y275" s="724"/>
      <c r="Z275" s="724"/>
    </row>
    <row r="276" spans="1:26" ht="14.25" customHeight="1">
      <c r="A276" s="724"/>
      <c r="B276" s="724"/>
      <c r="C276" s="724"/>
      <c r="D276" s="724"/>
      <c r="E276" s="724"/>
      <c r="F276" s="724"/>
      <c r="G276" s="724"/>
      <c r="H276" s="724"/>
      <c r="I276" s="724"/>
      <c r="J276" s="724"/>
      <c r="K276" s="724"/>
      <c r="L276" s="724"/>
      <c r="M276" s="724"/>
      <c r="N276" s="724"/>
      <c r="O276" s="724"/>
      <c r="P276" s="724"/>
      <c r="Q276" s="724"/>
      <c r="R276" s="724"/>
      <c r="S276" s="724"/>
      <c r="T276" s="724"/>
      <c r="U276" s="724"/>
      <c r="V276" s="724"/>
      <c r="W276" s="724"/>
      <c r="X276" s="724"/>
      <c r="Y276" s="724"/>
      <c r="Z276" s="724"/>
    </row>
    <row r="277" spans="1:26" ht="14.25" customHeight="1">
      <c r="A277" s="724"/>
      <c r="B277" s="724"/>
      <c r="C277" s="724"/>
      <c r="D277" s="724"/>
      <c r="E277" s="724"/>
      <c r="F277" s="724"/>
      <c r="G277" s="724"/>
      <c r="H277" s="724"/>
      <c r="I277" s="724"/>
      <c r="J277" s="724"/>
      <c r="K277" s="724"/>
      <c r="L277" s="724"/>
      <c r="M277" s="724"/>
      <c r="N277" s="724"/>
      <c r="O277" s="724"/>
      <c r="P277" s="724"/>
      <c r="Q277" s="724"/>
      <c r="R277" s="724"/>
      <c r="S277" s="724"/>
      <c r="T277" s="724"/>
      <c r="U277" s="724"/>
      <c r="V277" s="724"/>
      <c r="W277" s="724"/>
      <c r="X277" s="724"/>
      <c r="Y277" s="724"/>
      <c r="Z277" s="724"/>
    </row>
    <row r="278" spans="1:26" ht="14.25" customHeight="1">
      <c r="A278" s="724"/>
      <c r="B278" s="724"/>
      <c r="C278" s="724"/>
      <c r="D278" s="724"/>
      <c r="E278" s="724"/>
      <c r="F278" s="724"/>
      <c r="G278" s="724"/>
      <c r="H278" s="724"/>
      <c r="I278" s="724"/>
      <c r="J278" s="724"/>
      <c r="K278" s="724"/>
      <c r="L278" s="724"/>
      <c r="M278" s="724"/>
      <c r="N278" s="724"/>
      <c r="O278" s="724"/>
      <c r="P278" s="724"/>
      <c r="Q278" s="724"/>
      <c r="R278" s="724"/>
      <c r="S278" s="724"/>
      <c r="T278" s="724"/>
      <c r="U278" s="724"/>
      <c r="V278" s="724"/>
      <c r="W278" s="724"/>
      <c r="X278" s="724"/>
      <c r="Y278" s="724"/>
      <c r="Z278" s="724"/>
    </row>
    <row r="279" spans="1:26" ht="14.25" customHeight="1">
      <c r="A279" s="724"/>
      <c r="B279" s="724"/>
      <c r="C279" s="724"/>
      <c r="D279" s="724"/>
      <c r="E279" s="724"/>
      <c r="F279" s="724"/>
      <c r="G279" s="724"/>
      <c r="H279" s="724"/>
      <c r="I279" s="724"/>
      <c r="J279" s="724"/>
      <c r="K279" s="724"/>
      <c r="L279" s="724"/>
      <c r="M279" s="724"/>
      <c r="N279" s="724"/>
      <c r="O279" s="724"/>
      <c r="P279" s="724"/>
      <c r="Q279" s="724"/>
      <c r="R279" s="724"/>
      <c r="S279" s="724"/>
      <c r="T279" s="724"/>
      <c r="U279" s="724"/>
      <c r="V279" s="724"/>
      <c r="W279" s="724"/>
      <c r="X279" s="724"/>
      <c r="Y279" s="724"/>
      <c r="Z279" s="724"/>
    </row>
    <row r="280" spans="1:26" ht="14.25" customHeight="1">
      <c r="A280" s="724"/>
      <c r="B280" s="724"/>
      <c r="C280" s="724"/>
      <c r="D280" s="724"/>
      <c r="E280" s="724"/>
      <c r="F280" s="724"/>
      <c r="G280" s="724"/>
      <c r="H280" s="724"/>
      <c r="I280" s="724"/>
      <c r="J280" s="724"/>
      <c r="K280" s="724"/>
      <c r="L280" s="724"/>
      <c r="M280" s="724"/>
      <c r="N280" s="724"/>
      <c r="O280" s="724"/>
      <c r="P280" s="724"/>
      <c r="Q280" s="724"/>
      <c r="R280" s="724"/>
      <c r="S280" s="724"/>
      <c r="T280" s="724"/>
      <c r="U280" s="724"/>
      <c r="V280" s="724"/>
      <c r="W280" s="724"/>
      <c r="X280" s="724"/>
      <c r="Y280" s="724"/>
      <c r="Z280" s="724"/>
    </row>
    <row r="281" spans="1:26" ht="14.25" customHeight="1">
      <c r="A281" s="724"/>
      <c r="B281" s="724"/>
      <c r="C281" s="724"/>
      <c r="D281" s="724"/>
      <c r="E281" s="724"/>
      <c r="F281" s="724"/>
      <c r="G281" s="724"/>
      <c r="H281" s="724"/>
      <c r="I281" s="724"/>
      <c r="J281" s="724"/>
      <c r="K281" s="724"/>
      <c r="L281" s="724"/>
      <c r="M281" s="724"/>
      <c r="N281" s="724"/>
      <c r="O281" s="724"/>
      <c r="P281" s="724"/>
      <c r="Q281" s="724"/>
      <c r="R281" s="724"/>
      <c r="S281" s="724"/>
      <c r="T281" s="724"/>
      <c r="U281" s="724"/>
      <c r="V281" s="724"/>
      <c r="W281" s="724"/>
      <c r="X281" s="724"/>
      <c r="Y281" s="724"/>
      <c r="Z281" s="724"/>
    </row>
    <row r="282" spans="1:26" ht="14.25" customHeight="1">
      <c r="A282" s="724"/>
      <c r="B282" s="724"/>
      <c r="C282" s="724"/>
      <c r="D282" s="724"/>
      <c r="E282" s="724"/>
      <c r="F282" s="724"/>
      <c r="G282" s="724"/>
      <c r="H282" s="724"/>
      <c r="I282" s="724"/>
      <c r="J282" s="724"/>
      <c r="K282" s="724"/>
      <c r="L282" s="724"/>
      <c r="M282" s="724"/>
      <c r="N282" s="724"/>
      <c r="O282" s="724"/>
      <c r="P282" s="724"/>
      <c r="Q282" s="724"/>
      <c r="R282" s="724"/>
      <c r="S282" s="724"/>
      <c r="T282" s="724"/>
      <c r="U282" s="724"/>
      <c r="V282" s="724"/>
      <c r="W282" s="724"/>
      <c r="X282" s="724"/>
      <c r="Y282" s="724"/>
      <c r="Z282" s="724"/>
    </row>
    <row r="283" spans="1:26" ht="14.25" customHeight="1">
      <c r="A283" s="724"/>
      <c r="B283" s="724"/>
      <c r="C283" s="724"/>
      <c r="D283" s="724"/>
      <c r="E283" s="724"/>
      <c r="F283" s="724"/>
      <c r="G283" s="724"/>
      <c r="H283" s="724"/>
      <c r="I283" s="724"/>
      <c r="J283" s="724"/>
      <c r="K283" s="724"/>
      <c r="L283" s="724"/>
      <c r="M283" s="724"/>
      <c r="N283" s="724"/>
      <c r="O283" s="724"/>
      <c r="P283" s="724"/>
      <c r="Q283" s="724"/>
      <c r="R283" s="724"/>
      <c r="S283" s="724"/>
      <c r="T283" s="724"/>
      <c r="U283" s="724"/>
      <c r="V283" s="724"/>
      <c r="W283" s="724"/>
      <c r="X283" s="724"/>
      <c r="Y283" s="724"/>
      <c r="Z283" s="724"/>
    </row>
    <row r="284" spans="1:26" ht="14.25" customHeight="1">
      <c r="A284" s="724"/>
      <c r="B284" s="724"/>
      <c r="C284" s="724"/>
      <c r="D284" s="724"/>
      <c r="E284" s="724"/>
      <c r="F284" s="724"/>
      <c r="G284" s="724"/>
      <c r="H284" s="724"/>
      <c r="I284" s="724"/>
      <c r="J284" s="724"/>
      <c r="K284" s="724"/>
      <c r="L284" s="724"/>
      <c r="M284" s="724"/>
      <c r="N284" s="724"/>
      <c r="O284" s="724"/>
      <c r="P284" s="724"/>
      <c r="Q284" s="724"/>
      <c r="R284" s="724"/>
      <c r="S284" s="724"/>
      <c r="T284" s="724"/>
      <c r="U284" s="724"/>
      <c r="V284" s="724"/>
      <c r="W284" s="724"/>
      <c r="X284" s="724"/>
      <c r="Y284" s="724"/>
      <c r="Z284" s="724"/>
    </row>
    <row r="285" spans="1:26" ht="14.25" customHeight="1">
      <c r="A285" s="724"/>
      <c r="B285" s="724"/>
      <c r="C285" s="724"/>
      <c r="D285" s="724"/>
      <c r="E285" s="724"/>
      <c r="F285" s="724"/>
      <c r="G285" s="724"/>
      <c r="H285" s="724"/>
      <c r="I285" s="724"/>
      <c r="J285" s="724"/>
      <c r="K285" s="724"/>
      <c r="L285" s="724"/>
      <c r="M285" s="724"/>
      <c r="N285" s="724"/>
      <c r="O285" s="724"/>
      <c r="P285" s="724"/>
      <c r="Q285" s="724"/>
      <c r="R285" s="724"/>
      <c r="S285" s="724"/>
      <c r="T285" s="724"/>
      <c r="U285" s="724"/>
      <c r="V285" s="724"/>
      <c r="W285" s="724"/>
      <c r="X285" s="724"/>
      <c r="Y285" s="724"/>
      <c r="Z285" s="724"/>
    </row>
    <row r="286" spans="1:26" ht="14.25" customHeight="1">
      <c r="A286" s="724"/>
      <c r="B286" s="724"/>
      <c r="C286" s="724"/>
      <c r="D286" s="724"/>
      <c r="E286" s="724"/>
      <c r="F286" s="724"/>
      <c r="G286" s="724"/>
      <c r="H286" s="724"/>
      <c r="I286" s="724"/>
      <c r="J286" s="724"/>
      <c r="K286" s="724"/>
      <c r="L286" s="724"/>
      <c r="M286" s="724"/>
      <c r="N286" s="724"/>
      <c r="O286" s="724"/>
      <c r="P286" s="724"/>
      <c r="Q286" s="724"/>
      <c r="R286" s="724"/>
      <c r="S286" s="724"/>
      <c r="T286" s="724"/>
      <c r="U286" s="724"/>
      <c r="V286" s="724"/>
      <c r="W286" s="724"/>
      <c r="X286" s="724"/>
      <c r="Y286" s="724"/>
      <c r="Z286" s="724"/>
    </row>
    <row r="287" spans="1:26" ht="14.25" customHeight="1">
      <c r="A287" s="724"/>
      <c r="B287" s="724"/>
      <c r="C287" s="724"/>
      <c r="D287" s="724"/>
      <c r="E287" s="724"/>
      <c r="F287" s="724"/>
      <c r="G287" s="724"/>
      <c r="H287" s="724"/>
      <c r="I287" s="724"/>
      <c r="J287" s="724"/>
      <c r="K287" s="724"/>
      <c r="L287" s="724"/>
      <c r="M287" s="724"/>
      <c r="N287" s="724"/>
      <c r="O287" s="724"/>
      <c r="P287" s="724"/>
      <c r="Q287" s="724"/>
      <c r="R287" s="724"/>
      <c r="S287" s="724"/>
      <c r="T287" s="724"/>
      <c r="U287" s="724"/>
      <c r="V287" s="724"/>
      <c r="W287" s="724"/>
      <c r="X287" s="724"/>
      <c r="Y287" s="724"/>
      <c r="Z287" s="724"/>
    </row>
    <row r="288" spans="1:26" ht="14.25" customHeight="1">
      <c r="A288" s="724"/>
      <c r="B288" s="724"/>
      <c r="C288" s="724"/>
      <c r="D288" s="724"/>
      <c r="E288" s="724"/>
      <c r="F288" s="724"/>
      <c r="G288" s="724"/>
      <c r="H288" s="724"/>
      <c r="I288" s="724"/>
      <c r="J288" s="724"/>
      <c r="K288" s="724"/>
      <c r="L288" s="724"/>
      <c r="M288" s="724"/>
      <c r="N288" s="724"/>
      <c r="O288" s="724"/>
      <c r="P288" s="724"/>
      <c r="Q288" s="724"/>
      <c r="R288" s="724"/>
      <c r="S288" s="724"/>
      <c r="T288" s="724"/>
      <c r="U288" s="724"/>
      <c r="V288" s="724"/>
      <c r="W288" s="724"/>
      <c r="X288" s="724"/>
      <c r="Y288" s="724"/>
      <c r="Z288" s="724"/>
    </row>
    <row r="289" spans="1:26" ht="14.25" customHeight="1">
      <c r="A289" s="724"/>
      <c r="B289" s="724"/>
      <c r="C289" s="724"/>
      <c r="D289" s="724"/>
      <c r="E289" s="724"/>
      <c r="F289" s="724"/>
      <c r="G289" s="724"/>
      <c r="H289" s="724"/>
      <c r="I289" s="724"/>
      <c r="J289" s="724"/>
      <c r="K289" s="724"/>
      <c r="L289" s="724"/>
      <c r="M289" s="724"/>
      <c r="N289" s="724"/>
      <c r="O289" s="724"/>
      <c r="P289" s="724"/>
      <c r="Q289" s="724"/>
      <c r="R289" s="724"/>
      <c r="S289" s="724"/>
      <c r="T289" s="724"/>
      <c r="U289" s="724"/>
      <c r="V289" s="724"/>
      <c r="W289" s="724"/>
      <c r="X289" s="724"/>
      <c r="Y289" s="724"/>
      <c r="Z289" s="724"/>
    </row>
    <row r="290" spans="1:26" ht="14.25" customHeight="1">
      <c r="A290" s="724"/>
      <c r="B290" s="724"/>
      <c r="C290" s="724"/>
      <c r="D290" s="724"/>
      <c r="E290" s="724"/>
      <c r="F290" s="724"/>
      <c r="G290" s="724"/>
      <c r="H290" s="724"/>
      <c r="I290" s="724"/>
      <c r="J290" s="724"/>
      <c r="K290" s="724"/>
      <c r="L290" s="724"/>
      <c r="M290" s="724"/>
      <c r="N290" s="724"/>
      <c r="O290" s="724"/>
      <c r="P290" s="724"/>
      <c r="Q290" s="724"/>
      <c r="R290" s="724"/>
      <c r="S290" s="724"/>
      <c r="T290" s="724"/>
      <c r="U290" s="724"/>
      <c r="V290" s="724"/>
      <c r="W290" s="724"/>
      <c r="X290" s="724"/>
      <c r="Y290" s="724"/>
      <c r="Z290" s="724"/>
    </row>
    <row r="291" spans="1:26" ht="14.25" customHeight="1">
      <c r="A291" s="724"/>
      <c r="B291" s="724"/>
      <c r="C291" s="724"/>
      <c r="D291" s="724"/>
      <c r="E291" s="724"/>
      <c r="F291" s="724"/>
      <c r="G291" s="724"/>
      <c r="H291" s="724"/>
      <c r="I291" s="724"/>
      <c r="J291" s="724"/>
      <c r="K291" s="724"/>
      <c r="L291" s="724"/>
      <c r="M291" s="724"/>
      <c r="N291" s="724"/>
      <c r="O291" s="724"/>
      <c r="P291" s="724"/>
      <c r="Q291" s="724"/>
      <c r="R291" s="724"/>
      <c r="S291" s="724"/>
      <c r="T291" s="724"/>
      <c r="U291" s="724"/>
      <c r="V291" s="724"/>
      <c r="W291" s="724"/>
      <c r="X291" s="724"/>
      <c r="Y291" s="724"/>
      <c r="Z291" s="724"/>
    </row>
    <row r="292" spans="1:26" ht="14.25" customHeight="1">
      <c r="A292" s="724"/>
      <c r="B292" s="724"/>
      <c r="C292" s="724"/>
      <c r="D292" s="724"/>
      <c r="E292" s="724"/>
      <c r="F292" s="724"/>
      <c r="G292" s="724"/>
      <c r="H292" s="724"/>
      <c r="I292" s="724"/>
      <c r="J292" s="724"/>
      <c r="K292" s="724"/>
      <c r="L292" s="724"/>
      <c r="M292" s="724"/>
      <c r="N292" s="724"/>
      <c r="O292" s="724"/>
      <c r="P292" s="724"/>
      <c r="Q292" s="724"/>
      <c r="R292" s="724"/>
      <c r="S292" s="724"/>
      <c r="T292" s="724"/>
      <c r="U292" s="724"/>
      <c r="V292" s="724"/>
      <c r="W292" s="724"/>
      <c r="X292" s="724"/>
      <c r="Y292" s="724"/>
      <c r="Z292" s="724"/>
    </row>
    <row r="293" spans="1:26" ht="14.25" customHeight="1">
      <c r="A293" s="724"/>
      <c r="B293" s="724"/>
      <c r="C293" s="724"/>
      <c r="D293" s="724"/>
      <c r="E293" s="724"/>
      <c r="F293" s="724"/>
      <c r="G293" s="724"/>
      <c r="H293" s="724"/>
      <c r="I293" s="724"/>
      <c r="J293" s="724"/>
      <c r="K293" s="724"/>
      <c r="L293" s="724"/>
      <c r="M293" s="724"/>
      <c r="N293" s="724"/>
      <c r="O293" s="724"/>
      <c r="P293" s="724"/>
      <c r="Q293" s="724"/>
      <c r="R293" s="724"/>
      <c r="S293" s="724"/>
      <c r="T293" s="724"/>
      <c r="U293" s="724"/>
      <c r="V293" s="724"/>
      <c r="W293" s="724"/>
      <c r="X293" s="724"/>
      <c r="Y293" s="724"/>
      <c r="Z293" s="724"/>
    </row>
    <row r="294" spans="1:26" ht="14.25" customHeight="1">
      <c r="A294" s="724"/>
      <c r="B294" s="724"/>
      <c r="C294" s="724"/>
      <c r="D294" s="724"/>
      <c r="E294" s="724"/>
      <c r="F294" s="724"/>
      <c r="G294" s="724"/>
      <c r="H294" s="724"/>
      <c r="I294" s="724"/>
      <c r="J294" s="724"/>
      <c r="K294" s="724"/>
      <c r="L294" s="724"/>
      <c r="M294" s="724"/>
      <c r="N294" s="724"/>
      <c r="O294" s="724"/>
      <c r="P294" s="724"/>
      <c r="Q294" s="724"/>
      <c r="R294" s="724"/>
      <c r="S294" s="724"/>
      <c r="T294" s="724"/>
      <c r="U294" s="724"/>
      <c r="V294" s="724"/>
      <c r="W294" s="724"/>
      <c r="X294" s="724"/>
      <c r="Y294" s="724"/>
      <c r="Z294" s="724"/>
    </row>
    <row r="295" spans="1:26" ht="14.25" customHeight="1">
      <c r="A295" s="724"/>
      <c r="B295" s="724"/>
      <c r="C295" s="724"/>
      <c r="D295" s="724"/>
      <c r="E295" s="724"/>
      <c r="F295" s="724"/>
      <c r="G295" s="724"/>
      <c r="H295" s="724"/>
      <c r="I295" s="724"/>
      <c r="J295" s="724"/>
      <c r="K295" s="724"/>
      <c r="L295" s="724"/>
      <c r="M295" s="724"/>
      <c r="N295" s="724"/>
      <c r="O295" s="724"/>
      <c r="P295" s="724"/>
      <c r="Q295" s="724"/>
      <c r="R295" s="724"/>
      <c r="S295" s="724"/>
      <c r="T295" s="724"/>
      <c r="U295" s="724"/>
      <c r="V295" s="724"/>
      <c r="W295" s="724"/>
      <c r="X295" s="724"/>
      <c r="Y295" s="724"/>
      <c r="Z295" s="724"/>
    </row>
    <row r="296" spans="1:26" ht="14.25" customHeight="1">
      <c r="A296" s="724"/>
      <c r="B296" s="724"/>
      <c r="C296" s="724"/>
      <c r="D296" s="724"/>
      <c r="E296" s="724"/>
      <c r="F296" s="724"/>
      <c r="G296" s="724"/>
      <c r="H296" s="724"/>
      <c r="I296" s="724"/>
      <c r="J296" s="724"/>
      <c r="K296" s="724"/>
      <c r="L296" s="724"/>
      <c r="M296" s="724"/>
      <c r="N296" s="724"/>
      <c r="O296" s="724"/>
      <c r="P296" s="724"/>
      <c r="Q296" s="724"/>
      <c r="R296" s="724"/>
      <c r="S296" s="724"/>
      <c r="T296" s="724"/>
      <c r="U296" s="724"/>
      <c r="V296" s="724"/>
      <c r="W296" s="724"/>
      <c r="X296" s="724"/>
      <c r="Y296" s="724"/>
      <c r="Z296" s="724"/>
    </row>
    <row r="297" spans="1:26" ht="14.25" customHeight="1">
      <c r="A297" s="724"/>
      <c r="B297" s="724"/>
      <c r="C297" s="724"/>
      <c r="D297" s="724"/>
      <c r="E297" s="724"/>
      <c r="F297" s="724"/>
      <c r="G297" s="724"/>
      <c r="H297" s="724"/>
      <c r="I297" s="724"/>
      <c r="J297" s="724"/>
      <c r="K297" s="724"/>
      <c r="L297" s="724"/>
      <c r="M297" s="724"/>
      <c r="N297" s="724"/>
      <c r="O297" s="724"/>
      <c r="P297" s="724"/>
      <c r="Q297" s="724"/>
      <c r="R297" s="724"/>
      <c r="S297" s="724"/>
      <c r="T297" s="724"/>
      <c r="U297" s="724"/>
      <c r="V297" s="724"/>
      <c r="W297" s="724"/>
      <c r="X297" s="724"/>
      <c r="Y297" s="724"/>
      <c r="Z297" s="724"/>
    </row>
    <row r="298" spans="1:26" ht="14.25" customHeight="1">
      <c r="A298" s="724"/>
      <c r="B298" s="724"/>
      <c r="C298" s="724"/>
      <c r="D298" s="724"/>
      <c r="E298" s="724"/>
      <c r="F298" s="724"/>
      <c r="G298" s="724"/>
      <c r="H298" s="724"/>
      <c r="I298" s="724"/>
      <c r="J298" s="724"/>
      <c r="K298" s="724"/>
      <c r="L298" s="724"/>
      <c r="M298" s="724"/>
      <c r="N298" s="724"/>
      <c r="O298" s="724"/>
      <c r="P298" s="724"/>
      <c r="Q298" s="724"/>
      <c r="R298" s="724"/>
      <c r="S298" s="724"/>
      <c r="T298" s="724"/>
      <c r="U298" s="724"/>
      <c r="V298" s="724"/>
      <c r="W298" s="724"/>
      <c r="X298" s="724"/>
      <c r="Y298" s="724"/>
      <c r="Z298" s="724"/>
    </row>
    <row r="299" spans="1:26" ht="14.25" customHeight="1">
      <c r="A299" s="724"/>
      <c r="B299" s="724"/>
      <c r="C299" s="724"/>
      <c r="D299" s="724"/>
      <c r="E299" s="724"/>
      <c r="F299" s="724"/>
      <c r="G299" s="724"/>
      <c r="H299" s="724"/>
      <c r="I299" s="724"/>
      <c r="J299" s="724"/>
      <c r="K299" s="724"/>
      <c r="L299" s="724"/>
      <c r="M299" s="724"/>
      <c r="N299" s="724"/>
      <c r="O299" s="724"/>
      <c r="P299" s="724"/>
      <c r="Q299" s="724"/>
      <c r="R299" s="724"/>
      <c r="S299" s="724"/>
      <c r="T299" s="724"/>
      <c r="U299" s="724"/>
      <c r="V299" s="724"/>
      <c r="W299" s="724"/>
      <c r="X299" s="724"/>
      <c r="Y299" s="724"/>
      <c r="Z299" s="724"/>
    </row>
    <row r="300" spans="1:26" ht="14.25" customHeight="1">
      <c r="A300" s="724"/>
      <c r="B300" s="724"/>
      <c r="C300" s="724"/>
      <c r="D300" s="724"/>
      <c r="E300" s="724"/>
      <c r="F300" s="724"/>
      <c r="G300" s="724"/>
      <c r="H300" s="724"/>
      <c r="I300" s="724"/>
      <c r="J300" s="724"/>
      <c r="K300" s="724"/>
      <c r="L300" s="724"/>
      <c r="M300" s="724"/>
      <c r="N300" s="724"/>
      <c r="O300" s="724"/>
      <c r="P300" s="724"/>
      <c r="Q300" s="724"/>
      <c r="R300" s="724"/>
      <c r="S300" s="724"/>
      <c r="T300" s="724"/>
      <c r="U300" s="724"/>
      <c r="V300" s="724"/>
      <c r="W300" s="724"/>
      <c r="X300" s="724"/>
      <c r="Y300" s="724"/>
      <c r="Z300" s="724"/>
    </row>
    <row r="301" spans="1:26" ht="14.25" customHeight="1">
      <c r="A301" s="724"/>
      <c r="B301" s="724"/>
      <c r="C301" s="724"/>
      <c r="D301" s="724"/>
      <c r="E301" s="724"/>
      <c r="F301" s="724"/>
      <c r="G301" s="724"/>
      <c r="H301" s="724"/>
      <c r="I301" s="724"/>
      <c r="J301" s="724"/>
      <c r="K301" s="724"/>
      <c r="L301" s="724"/>
      <c r="M301" s="724"/>
      <c r="N301" s="724"/>
      <c r="O301" s="724"/>
      <c r="P301" s="724"/>
      <c r="Q301" s="724"/>
      <c r="R301" s="724"/>
      <c r="S301" s="724"/>
      <c r="T301" s="724"/>
      <c r="U301" s="724"/>
      <c r="V301" s="724"/>
      <c r="W301" s="724"/>
      <c r="X301" s="724"/>
      <c r="Y301" s="724"/>
      <c r="Z301" s="724"/>
    </row>
    <row r="302" spans="1:26" ht="14.25" customHeight="1">
      <c r="A302" s="724"/>
      <c r="B302" s="724"/>
      <c r="C302" s="724"/>
      <c r="D302" s="724"/>
      <c r="E302" s="724"/>
      <c r="F302" s="724"/>
      <c r="G302" s="724"/>
      <c r="H302" s="724"/>
      <c r="I302" s="724"/>
      <c r="J302" s="724"/>
      <c r="K302" s="724"/>
      <c r="L302" s="724"/>
      <c r="M302" s="724"/>
      <c r="N302" s="724"/>
      <c r="O302" s="724"/>
      <c r="P302" s="724"/>
      <c r="Q302" s="724"/>
      <c r="R302" s="724"/>
      <c r="S302" s="724"/>
      <c r="T302" s="724"/>
      <c r="U302" s="724"/>
      <c r="V302" s="724"/>
      <c r="W302" s="724"/>
      <c r="X302" s="724"/>
      <c r="Y302" s="724"/>
      <c r="Z302" s="724"/>
    </row>
    <row r="303" spans="1:26" ht="14.25" customHeight="1">
      <c r="A303" s="724"/>
      <c r="B303" s="724"/>
      <c r="C303" s="724"/>
      <c r="D303" s="724"/>
      <c r="E303" s="724"/>
      <c r="F303" s="724"/>
      <c r="G303" s="724"/>
      <c r="H303" s="724"/>
      <c r="I303" s="724"/>
      <c r="J303" s="724"/>
      <c r="K303" s="724"/>
      <c r="L303" s="724"/>
      <c r="M303" s="724"/>
      <c r="N303" s="724"/>
      <c r="O303" s="724"/>
      <c r="P303" s="724"/>
      <c r="Q303" s="724"/>
      <c r="R303" s="724"/>
      <c r="S303" s="724"/>
      <c r="T303" s="724"/>
      <c r="U303" s="724"/>
      <c r="V303" s="724"/>
      <c r="W303" s="724"/>
      <c r="X303" s="724"/>
      <c r="Y303" s="724"/>
      <c r="Z303" s="724"/>
    </row>
    <row r="304" spans="1:26" ht="14.25" customHeight="1">
      <c r="A304" s="724"/>
      <c r="B304" s="724"/>
      <c r="C304" s="724"/>
      <c r="D304" s="724"/>
      <c r="E304" s="724"/>
      <c r="F304" s="724"/>
      <c r="G304" s="724"/>
      <c r="H304" s="724"/>
      <c r="I304" s="724"/>
      <c r="J304" s="724"/>
      <c r="K304" s="724"/>
      <c r="L304" s="724"/>
      <c r="M304" s="724"/>
      <c r="N304" s="724"/>
      <c r="O304" s="724"/>
      <c r="P304" s="724"/>
      <c r="Q304" s="724"/>
      <c r="R304" s="724"/>
      <c r="S304" s="724"/>
      <c r="T304" s="724"/>
      <c r="U304" s="724"/>
      <c r="V304" s="724"/>
      <c r="W304" s="724"/>
      <c r="X304" s="724"/>
      <c r="Y304" s="724"/>
      <c r="Z304" s="724"/>
    </row>
    <row r="305" spans="1:26" ht="14.25" customHeight="1">
      <c r="A305" s="724"/>
      <c r="B305" s="724"/>
      <c r="C305" s="724"/>
      <c r="D305" s="724"/>
      <c r="E305" s="724"/>
      <c r="F305" s="724"/>
      <c r="G305" s="724"/>
      <c r="H305" s="724"/>
      <c r="I305" s="724"/>
      <c r="J305" s="724"/>
      <c r="K305" s="724"/>
      <c r="L305" s="724"/>
      <c r="M305" s="724"/>
      <c r="N305" s="724"/>
      <c r="O305" s="724"/>
      <c r="P305" s="724"/>
      <c r="Q305" s="724"/>
      <c r="R305" s="724"/>
      <c r="S305" s="724"/>
      <c r="T305" s="724"/>
      <c r="U305" s="724"/>
      <c r="V305" s="724"/>
      <c r="W305" s="724"/>
      <c r="X305" s="724"/>
      <c r="Y305" s="724"/>
      <c r="Z305" s="724"/>
    </row>
    <row r="306" spans="1:26" ht="14.25" customHeight="1">
      <c r="A306" s="724"/>
      <c r="B306" s="724"/>
      <c r="C306" s="724"/>
      <c r="D306" s="724"/>
      <c r="E306" s="724"/>
      <c r="F306" s="724"/>
      <c r="G306" s="724"/>
      <c r="H306" s="724"/>
      <c r="I306" s="724"/>
      <c r="J306" s="724"/>
      <c r="K306" s="724"/>
      <c r="L306" s="724"/>
      <c r="M306" s="724"/>
      <c r="N306" s="724"/>
      <c r="O306" s="724"/>
      <c r="P306" s="724"/>
      <c r="Q306" s="724"/>
      <c r="R306" s="724"/>
      <c r="S306" s="724"/>
      <c r="T306" s="724"/>
      <c r="U306" s="724"/>
      <c r="V306" s="724"/>
      <c r="W306" s="724"/>
      <c r="X306" s="724"/>
      <c r="Y306" s="724"/>
      <c r="Z306" s="724"/>
    </row>
    <row r="307" spans="1:26" ht="14.25" customHeight="1">
      <c r="A307" s="724"/>
      <c r="B307" s="724"/>
      <c r="C307" s="724"/>
      <c r="D307" s="724"/>
      <c r="E307" s="724"/>
      <c r="F307" s="724"/>
      <c r="G307" s="724"/>
      <c r="H307" s="724"/>
      <c r="I307" s="724"/>
      <c r="J307" s="724"/>
      <c r="K307" s="724"/>
      <c r="L307" s="724"/>
      <c r="M307" s="724"/>
      <c r="N307" s="724"/>
      <c r="O307" s="724"/>
      <c r="P307" s="724"/>
      <c r="Q307" s="724"/>
      <c r="R307" s="724"/>
      <c r="S307" s="724"/>
      <c r="T307" s="724"/>
      <c r="U307" s="724"/>
      <c r="V307" s="724"/>
      <c r="W307" s="724"/>
      <c r="X307" s="724"/>
      <c r="Y307" s="724"/>
      <c r="Z307" s="724"/>
    </row>
    <row r="308" spans="1:26" ht="14.25" customHeight="1">
      <c r="A308" s="724"/>
      <c r="B308" s="724"/>
      <c r="C308" s="724"/>
      <c r="D308" s="724"/>
      <c r="E308" s="724"/>
      <c r="F308" s="724"/>
      <c r="G308" s="724"/>
      <c r="H308" s="724"/>
      <c r="I308" s="724"/>
      <c r="J308" s="724"/>
      <c r="K308" s="724"/>
      <c r="L308" s="724"/>
      <c r="M308" s="724"/>
      <c r="N308" s="724"/>
      <c r="O308" s="724"/>
      <c r="P308" s="724"/>
      <c r="Q308" s="724"/>
      <c r="R308" s="724"/>
      <c r="S308" s="724"/>
      <c r="T308" s="724"/>
      <c r="U308" s="724"/>
      <c r="V308" s="724"/>
      <c r="W308" s="724"/>
      <c r="X308" s="724"/>
      <c r="Y308" s="724"/>
      <c r="Z308" s="724"/>
    </row>
    <row r="309" spans="1:26" ht="14.25" customHeight="1">
      <c r="A309" s="724"/>
      <c r="B309" s="724"/>
      <c r="C309" s="724"/>
      <c r="D309" s="724"/>
      <c r="E309" s="724"/>
      <c r="F309" s="724"/>
      <c r="G309" s="724"/>
      <c r="H309" s="724"/>
      <c r="I309" s="724"/>
      <c r="J309" s="724"/>
      <c r="K309" s="724"/>
      <c r="L309" s="724"/>
      <c r="M309" s="724"/>
      <c r="N309" s="724"/>
      <c r="O309" s="724"/>
      <c r="P309" s="724"/>
      <c r="Q309" s="724"/>
      <c r="R309" s="724"/>
      <c r="S309" s="724"/>
      <c r="T309" s="724"/>
      <c r="U309" s="724"/>
      <c r="V309" s="724"/>
      <c r="W309" s="724"/>
      <c r="X309" s="724"/>
      <c r="Y309" s="724"/>
      <c r="Z309" s="724"/>
    </row>
    <row r="310" spans="1:26" ht="14.25" customHeight="1">
      <c r="A310" s="724"/>
      <c r="B310" s="724"/>
      <c r="C310" s="724"/>
      <c r="D310" s="724"/>
      <c r="E310" s="724"/>
      <c r="F310" s="724"/>
      <c r="G310" s="724"/>
      <c r="H310" s="724"/>
      <c r="I310" s="724"/>
      <c r="J310" s="724"/>
      <c r="K310" s="724"/>
      <c r="L310" s="724"/>
      <c r="M310" s="724"/>
      <c r="N310" s="724"/>
      <c r="O310" s="724"/>
      <c r="P310" s="724"/>
      <c r="Q310" s="724"/>
      <c r="R310" s="724"/>
      <c r="S310" s="724"/>
      <c r="T310" s="724"/>
      <c r="U310" s="724"/>
      <c r="V310" s="724"/>
      <c r="W310" s="724"/>
      <c r="X310" s="724"/>
      <c r="Y310" s="724"/>
      <c r="Z310" s="724"/>
    </row>
    <row r="311" spans="1:26" ht="14.25" customHeight="1">
      <c r="A311" s="724"/>
      <c r="B311" s="724"/>
      <c r="C311" s="724"/>
      <c r="D311" s="724"/>
      <c r="E311" s="724"/>
      <c r="F311" s="724"/>
      <c r="G311" s="724"/>
      <c r="H311" s="724"/>
      <c r="I311" s="724"/>
      <c r="J311" s="724"/>
      <c r="K311" s="724"/>
      <c r="L311" s="724"/>
      <c r="M311" s="724"/>
      <c r="N311" s="724"/>
      <c r="O311" s="724"/>
      <c r="P311" s="724"/>
      <c r="Q311" s="724"/>
      <c r="R311" s="724"/>
      <c r="S311" s="724"/>
      <c r="T311" s="724"/>
      <c r="U311" s="724"/>
      <c r="V311" s="724"/>
      <c r="W311" s="724"/>
      <c r="X311" s="724"/>
      <c r="Y311" s="724"/>
      <c r="Z311" s="724"/>
    </row>
    <row r="312" spans="1:26" ht="14.25" customHeight="1">
      <c r="A312" s="724"/>
      <c r="B312" s="724"/>
      <c r="C312" s="724"/>
      <c r="D312" s="724"/>
      <c r="E312" s="724"/>
      <c r="F312" s="724"/>
      <c r="G312" s="724"/>
      <c r="H312" s="724"/>
      <c r="I312" s="724"/>
      <c r="J312" s="724"/>
      <c r="K312" s="724"/>
      <c r="L312" s="724"/>
      <c r="M312" s="724"/>
      <c r="N312" s="724"/>
      <c r="O312" s="724"/>
      <c r="P312" s="724"/>
      <c r="Q312" s="724"/>
      <c r="R312" s="724"/>
      <c r="S312" s="724"/>
      <c r="T312" s="724"/>
      <c r="U312" s="724"/>
      <c r="V312" s="724"/>
      <c r="W312" s="724"/>
      <c r="X312" s="724"/>
      <c r="Y312" s="724"/>
      <c r="Z312" s="724"/>
    </row>
    <row r="313" spans="1:26" ht="14.25" customHeight="1">
      <c r="A313" s="724"/>
      <c r="B313" s="724"/>
      <c r="C313" s="724"/>
      <c r="D313" s="724"/>
      <c r="E313" s="724"/>
      <c r="F313" s="724"/>
      <c r="G313" s="724"/>
      <c r="H313" s="724"/>
      <c r="I313" s="724"/>
      <c r="J313" s="724"/>
      <c r="K313" s="724"/>
      <c r="L313" s="724"/>
      <c r="M313" s="724"/>
      <c r="N313" s="724"/>
      <c r="O313" s="724"/>
      <c r="P313" s="724"/>
      <c r="Q313" s="724"/>
      <c r="R313" s="724"/>
      <c r="S313" s="724"/>
      <c r="T313" s="724"/>
      <c r="U313" s="724"/>
      <c r="V313" s="724"/>
      <c r="W313" s="724"/>
      <c r="X313" s="724"/>
      <c r="Y313" s="724"/>
      <c r="Z313" s="724"/>
    </row>
    <row r="314" spans="1:26" ht="14.25" customHeight="1">
      <c r="A314" s="724"/>
      <c r="B314" s="724"/>
      <c r="C314" s="724"/>
      <c r="D314" s="724"/>
      <c r="E314" s="724"/>
      <c r="F314" s="724"/>
      <c r="G314" s="724"/>
      <c r="H314" s="724"/>
      <c r="I314" s="724"/>
      <c r="J314" s="724"/>
      <c r="K314" s="724"/>
      <c r="L314" s="724"/>
      <c r="M314" s="724"/>
      <c r="N314" s="724"/>
      <c r="O314" s="724"/>
      <c r="P314" s="724"/>
      <c r="Q314" s="724"/>
      <c r="R314" s="724"/>
      <c r="S314" s="724"/>
      <c r="T314" s="724"/>
      <c r="U314" s="724"/>
      <c r="V314" s="724"/>
      <c r="W314" s="724"/>
      <c r="X314" s="724"/>
      <c r="Y314" s="724"/>
      <c r="Z314" s="724"/>
    </row>
    <row r="315" spans="1:26" ht="14.25" customHeight="1">
      <c r="A315" s="724"/>
      <c r="B315" s="724"/>
      <c r="C315" s="724"/>
      <c r="D315" s="724"/>
      <c r="E315" s="724"/>
      <c r="F315" s="724"/>
      <c r="G315" s="724"/>
      <c r="H315" s="724"/>
      <c r="I315" s="724"/>
      <c r="J315" s="724"/>
      <c r="K315" s="724"/>
      <c r="L315" s="724"/>
      <c r="M315" s="724"/>
      <c r="N315" s="724"/>
      <c r="O315" s="724"/>
      <c r="P315" s="724"/>
      <c r="Q315" s="724"/>
      <c r="R315" s="724"/>
      <c r="S315" s="724"/>
      <c r="T315" s="724"/>
      <c r="U315" s="724"/>
      <c r="V315" s="724"/>
      <c r="W315" s="724"/>
      <c r="X315" s="724"/>
      <c r="Y315" s="724"/>
      <c r="Z315" s="724"/>
    </row>
    <row r="316" spans="1:26" ht="14.25" customHeight="1">
      <c r="A316" s="724"/>
      <c r="B316" s="724"/>
      <c r="C316" s="724"/>
      <c r="D316" s="724"/>
      <c r="E316" s="724"/>
      <c r="F316" s="724"/>
      <c r="G316" s="724"/>
      <c r="H316" s="724"/>
      <c r="I316" s="724"/>
      <c r="J316" s="724"/>
      <c r="K316" s="724"/>
      <c r="L316" s="724"/>
      <c r="M316" s="724"/>
      <c r="N316" s="724"/>
      <c r="O316" s="724"/>
      <c r="P316" s="724"/>
      <c r="Q316" s="724"/>
      <c r="R316" s="724"/>
      <c r="S316" s="724"/>
      <c r="T316" s="724"/>
      <c r="U316" s="724"/>
      <c r="V316" s="724"/>
      <c r="W316" s="724"/>
      <c r="X316" s="724"/>
      <c r="Y316" s="724"/>
      <c r="Z316" s="724"/>
    </row>
    <row r="317" spans="1:26" ht="14.25" customHeight="1">
      <c r="A317" s="724"/>
      <c r="B317" s="724"/>
      <c r="C317" s="724"/>
      <c r="D317" s="724"/>
      <c r="E317" s="724"/>
      <c r="F317" s="724"/>
      <c r="G317" s="724"/>
      <c r="H317" s="724"/>
      <c r="I317" s="724"/>
      <c r="J317" s="724"/>
      <c r="K317" s="724"/>
      <c r="L317" s="724"/>
      <c r="M317" s="724"/>
      <c r="N317" s="724"/>
      <c r="O317" s="724"/>
      <c r="P317" s="724"/>
      <c r="Q317" s="724"/>
      <c r="R317" s="724"/>
      <c r="S317" s="724"/>
      <c r="T317" s="724"/>
      <c r="U317" s="724"/>
      <c r="V317" s="724"/>
      <c r="W317" s="724"/>
      <c r="X317" s="724"/>
      <c r="Y317" s="724"/>
      <c r="Z317" s="724"/>
    </row>
    <row r="318" spans="1:26" ht="14.25" customHeight="1">
      <c r="A318" s="724"/>
      <c r="B318" s="724"/>
      <c r="C318" s="724"/>
      <c r="D318" s="724"/>
      <c r="E318" s="724"/>
      <c r="F318" s="724"/>
      <c r="G318" s="724"/>
      <c r="H318" s="724"/>
      <c r="I318" s="724"/>
      <c r="J318" s="724"/>
      <c r="K318" s="724"/>
      <c r="L318" s="724"/>
      <c r="M318" s="724"/>
      <c r="N318" s="724"/>
      <c r="O318" s="724"/>
      <c r="P318" s="724"/>
      <c r="Q318" s="724"/>
      <c r="R318" s="724"/>
      <c r="S318" s="724"/>
      <c r="T318" s="724"/>
      <c r="U318" s="724"/>
      <c r="V318" s="724"/>
      <c r="W318" s="724"/>
      <c r="X318" s="724"/>
      <c r="Y318" s="724"/>
      <c r="Z318" s="724"/>
    </row>
    <row r="319" spans="1:26" ht="14.25" customHeight="1">
      <c r="A319" s="724"/>
      <c r="B319" s="724"/>
      <c r="C319" s="724"/>
      <c r="D319" s="724"/>
      <c r="E319" s="724"/>
      <c r="F319" s="724"/>
      <c r="G319" s="724"/>
      <c r="H319" s="724"/>
      <c r="I319" s="724"/>
      <c r="J319" s="724"/>
      <c r="K319" s="724"/>
      <c r="L319" s="724"/>
      <c r="M319" s="724"/>
      <c r="N319" s="724"/>
      <c r="O319" s="724"/>
      <c r="P319" s="724"/>
      <c r="Q319" s="724"/>
      <c r="R319" s="724"/>
      <c r="S319" s="724"/>
      <c r="T319" s="724"/>
      <c r="U319" s="724"/>
      <c r="V319" s="724"/>
      <c r="W319" s="724"/>
      <c r="X319" s="724"/>
      <c r="Y319" s="724"/>
      <c r="Z319" s="724"/>
    </row>
    <row r="320" spans="1:26" ht="14.25" customHeight="1">
      <c r="A320" s="724"/>
      <c r="B320" s="724"/>
      <c r="C320" s="724"/>
      <c r="D320" s="724"/>
      <c r="E320" s="724"/>
      <c r="F320" s="724"/>
      <c r="G320" s="724"/>
      <c r="H320" s="724"/>
      <c r="I320" s="724"/>
      <c r="J320" s="724"/>
      <c r="K320" s="724"/>
      <c r="L320" s="724"/>
      <c r="M320" s="724"/>
      <c r="N320" s="724"/>
      <c r="O320" s="724"/>
      <c r="P320" s="724"/>
      <c r="Q320" s="724"/>
      <c r="R320" s="724"/>
      <c r="S320" s="724"/>
      <c r="T320" s="724"/>
      <c r="U320" s="724"/>
      <c r="V320" s="724"/>
      <c r="W320" s="724"/>
      <c r="X320" s="724"/>
      <c r="Y320" s="724"/>
      <c r="Z320" s="724"/>
    </row>
    <row r="321" spans="1:26" ht="14.25" customHeight="1">
      <c r="A321" s="724"/>
      <c r="B321" s="724"/>
      <c r="C321" s="724"/>
      <c r="D321" s="724"/>
      <c r="E321" s="724"/>
      <c r="F321" s="724"/>
      <c r="G321" s="724"/>
      <c r="H321" s="724"/>
      <c r="I321" s="724"/>
      <c r="J321" s="724"/>
      <c r="K321" s="724"/>
      <c r="L321" s="724"/>
      <c r="M321" s="724"/>
      <c r="N321" s="724"/>
      <c r="O321" s="724"/>
      <c r="P321" s="724"/>
      <c r="Q321" s="724"/>
      <c r="R321" s="724"/>
      <c r="S321" s="724"/>
      <c r="T321" s="724"/>
      <c r="U321" s="724"/>
      <c r="V321" s="724"/>
      <c r="W321" s="724"/>
      <c r="X321" s="724"/>
      <c r="Y321" s="724"/>
      <c r="Z321" s="724"/>
    </row>
    <row r="322" spans="1:26" ht="14.25" customHeight="1">
      <c r="A322" s="724"/>
      <c r="B322" s="724"/>
      <c r="C322" s="724"/>
      <c r="D322" s="724"/>
      <c r="E322" s="724"/>
      <c r="F322" s="724"/>
      <c r="G322" s="724"/>
      <c r="H322" s="724"/>
      <c r="I322" s="724"/>
      <c r="J322" s="724"/>
      <c r="K322" s="724"/>
      <c r="L322" s="724"/>
      <c r="M322" s="724"/>
      <c r="N322" s="724"/>
      <c r="O322" s="724"/>
      <c r="P322" s="724"/>
      <c r="Q322" s="724"/>
      <c r="R322" s="724"/>
      <c r="S322" s="724"/>
      <c r="T322" s="724"/>
      <c r="U322" s="724"/>
      <c r="V322" s="724"/>
      <c r="W322" s="724"/>
      <c r="X322" s="724"/>
      <c r="Y322" s="724"/>
      <c r="Z322" s="724"/>
    </row>
    <row r="323" spans="1:26" ht="14.25" customHeight="1">
      <c r="A323" s="724"/>
      <c r="B323" s="724"/>
      <c r="C323" s="724"/>
      <c r="D323" s="724"/>
      <c r="E323" s="724"/>
      <c r="F323" s="724"/>
      <c r="G323" s="724"/>
      <c r="H323" s="724"/>
      <c r="I323" s="724"/>
      <c r="J323" s="724"/>
      <c r="K323" s="724"/>
      <c r="L323" s="724"/>
      <c r="M323" s="724"/>
      <c r="N323" s="724"/>
      <c r="O323" s="724"/>
      <c r="P323" s="724"/>
      <c r="Q323" s="724"/>
      <c r="R323" s="724"/>
      <c r="S323" s="724"/>
      <c r="T323" s="724"/>
      <c r="U323" s="724"/>
      <c r="V323" s="724"/>
      <c r="W323" s="724"/>
      <c r="X323" s="724"/>
      <c r="Y323" s="724"/>
      <c r="Z323" s="724"/>
    </row>
    <row r="324" spans="1:26" ht="14.25" customHeight="1">
      <c r="A324" s="724"/>
      <c r="B324" s="724"/>
      <c r="C324" s="724"/>
      <c r="D324" s="724"/>
      <c r="E324" s="724"/>
      <c r="F324" s="724"/>
      <c r="G324" s="724"/>
      <c r="H324" s="724"/>
      <c r="I324" s="724"/>
      <c r="J324" s="724"/>
      <c r="K324" s="724"/>
      <c r="L324" s="724"/>
      <c r="M324" s="724"/>
      <c r="N324" s="724"/>
      <c r="O324" s="724"/>
      <c r="P324" s="724"/>
      <c r="Q324" s="724"/>
      <c r="R324" s="724"/>
      <c r="S324" s="724"/>
      <c r="T324" s="724"/>
      <c r="U324" s="724"/>
      <c r="V324" s="724"/>
      <c r="W324" s="724"/>
      <c r="X324" s="724"/>
      <c r="Y324" s="724"/>
      <c r="Z324" s="724"/>
    </row>
    <row r="325" spans="1:26" ht="14.25" customHeight="1">
      <c r="A325" s="724"/>
      <c r="B325" s="724"/>
      <c r="C325" s="724"/>
      <c r="D325" s="724"/>
      <c r="E325" s="724"/>
      <c r="F325" s="724"/>
      <c r="G325" s="724"/>
      <c r="H325" s="724"/>
      <c r="I325" s="724"/>
      <c r="J325" s="724"/>
      <c r="K325" s="724"/>
      <c r="L325" s="724"/>
      <c r="M325" s="724"/>
      <c r="N325" s="724"/>
      <c r="O325" s="724"/>
      <c r="P325" s="724"/>
      <c r="Q325" s="724"/>
      <c r="R325" s="724"/>
      <c r="S325" s="724"/>
      <c r="T325" s="724"/>
      <c r="U325" s="724"/>
      <c r="V325" s="724"/>
      <c r="W325" s="724"/>
      <c r="X325" s="724"/>
      <c r="Y325" s="724"/>
      <c r="Z325" s="724"/>
    </row>
    <row r="326" spans="1:26" ht="14.25" customHeight="1">
      <c r="A326" s="724"/>
      <c r="B326" s="724"/>
      <c r="C326" s="724"/>
      <c r="D326" s="724"/>
      <c r="E326" s="724"/>
      <c r="F326" s="724"/>
      <c r="G326" s="724"/>
      <c r="H326" s="724"/>
      <c r="I326" s="724"/>
      <c r="J326" s="724"/>
      <c r="K326" s="724"/>
      <c r="L326" s="724"/>
      <c r="M326" s="724"/>
      <c r="N326" s="724"/>
      <c r="O326" s="724"/>
      <c r="P326" s="724"/>
      <c r="Q326" s="724"/>
      <c r="R326" s="724"/>
      <c r="S326" s="724"/>
      <c r="T326" s="724"/>
      <c r="U326" s="724"/>
      <c r="V326" s="724"/>
      <c r="W326" s="724"/>
      <c r="X326" s="724"/>
      <c r="Y326" s="724"/>
      <c r="Z326" s="724"/>
    </row>
    <row r="327" spans="1:26" ht="14.25" customHeight="1">
      <c r="A327" s="724"/>
      <c r="B327" s="724"/>
      <c r="C327" s="724"/>
      <c r="D327" s="724"/>
      <c r="E327" s="724"/>
      <c r="F327" s="724"/>
      <c r="G327" s="724"/>
      <c r="H327" s="724"/>
      <c r="I327" s="724"/>
      <c r="J327" s="724"/>
      <c r="K327" s="724"/>
      <c r="L327" s="724"/>
      <c r="M327" s="724"/>
      <c r="N327" s="724"/>
      <c r="O327" s="724"/>
      <c r="P327" s="724"/>
      <c r="Q327" s="724"/>
      <c r="R327" s="724"/>
      <c r="S327" s="724"/>
      <c r="T327" s="724"/>
      <c r="U327" s="724"/>
      <c r="V327" s="724"/>
      <c r="W327" s="724"/>
      <c r="X327" s="724"/>
      <c r="Y327" s="724"/>
      <c r="Z327" s="724"/>
    </row>
    <row r="328" spans="1:26" ht="14.25" customHeight="1">
      <c r="A328" s="724"/>
      <c r="B328" s="724"/>
      <c r="C328" s="724"/>
      <c r="D328" s="724"/>
      <c r="E328" s="724"/>
      <c r="F328" s="724"/>
      <c r="G328" s="724"/>
      <c r="H328" s="724"/>
      <c r="I328" s="724"/>
      <c r="J328" s="724"/>
      <c r="K328" s="724"/>
      <c r="L328" s="724"/>
      <c r="M328" s="724"/>
      <c r="N328" s="724"/>
      <c r="O328" s="724"/>
      <c r="P328" s="724"/>
      <c r="Q328" s="724"/>
      <c r="R328" s="724"/>
      <c r="S328" s="724"/>
      <c r="T328" s="724"/>
      <c r="U328" s="724"/>
      <c r="V328" s="724"/>
      <c r="W328" s="724"/>
      <c r="X328" s="724"/>
      <c r="Y328" s="724"/>
      <c r="Z328" s="724"/>
    </row>
    <row r="329" spans="1:26" ht="14.25" customHeight="1">
      <c r="A329" s="724"/>
      <c r="B329" s="724"/>
      <c r="C329" s="724"/>
      <c r="D329" s="724"/>
      <c r="E329" s="724"/>
      <c r="F329" s="724"/>
      <c r="G329" s="724"/>
      <c r="H329" s="724"/>
      <c r="I329" s="724"/>
      <c r="J329" s="724"/>
      <c r="K329" s="724"/>
      <c r="L329" s="724"/>
      <c r="M329" s="724"/>
      <c r="N329" s="724"/>
      <c r="O329" s="724"/>
      <c r="P329" s="724"/>
      <c r="Q329" s="724"/>
      <c r="R329" s="724"/>
      <c r="S329" s="724"/>
      <c r="T329" s="724"/>
      <c r="U329" s="724"/>
      <c r="V329" s="724"/>
      <c r="W329" s="724"/>
      <c r="X329" s="724"/>
      <c r="Y329" s="724"/>
      <c r="Z329" s="724"/>
    </row>
    <row r="330" spans="1:26" ht="14.25" customHeight="1">
      <c r="A330" s="724"/>
      <c r="B330" s="724"/>
      <c r="C330" s="724"/>
      <c r="D330" s="724"/>
      <c r="E330" s="724"/>
      <c r="F330" s="724"/>
      <c r="G330" s="724"/>
      <c r="H330" s="724"/>
      <c r="I330" s="724"/>
      <c r="J330" s="724"/>
      <c r="K330" s="724"/>
      <c r="L330" s="724"/>
      <c r="M330" s="724"/>
      <c r="N330" s="724"/>
      <c r="O330" s="724"/>
      <c r="P330" s="724"/>
      <c r="Q330" s="724"/>
      <c r="R330" s="724"/>
      <c r="S330" s="724"/>
      <c r="T330" s="724"/>
      <c r="U330" s="724"/>
      <c r="V330" s="724"/>
      <c r="W330" s="724"/>
      <c r="X330" s="724"/>
      <c r="Y330" s="724"/>
      <c r="Z330" s="724"/>
    </row>
    <row r="331" spans="1:26" ht="14.25" customHeight="1">
      <c r="A331" s="724"/>
      <c r="B331" s="724"/>
      <c r="C331" s="724"/>
      <c r="D331" s="724"/>
      <c r="E331" s="724"/>
      <c r="F331" s="724"/>
      <c r="G331" s="724"/>
      <c r="H331" s="724"/>
      <c r="I331" s="724"/>
      <c r="J331" s="724"/>
      <c r="K331" s="724"/>
      <c r="L331" s="724"/>
      <c r="M331" s="724"/>
      <c r="N331" s="724"/>
      <c r="O331" s="724"/>
      <c r="P331" s="724"/>
      <c r="Q331" s="724"/>
      <c r="R331" s="724"/>
      <c r="S331" s="724"/>
      <c r="T331" s="724"/>
      <c r="U331" s="724"/>
      <c r="V331" s="724"/>
      <c r="W331" s="724"/>
      <c r="X331" s="724"/>
      <c r="Y331" s="724"/>
      <c r="Z331" s="724"/>
    </row>
    <row r="332" spans="1:26" ht="14.25" customHeight="1">
      <c r="A332" s="724"/>
      <c r="B332" s="724"/>
      <c r="C332" s="724"/>
      <c r="D332" s="724"/>
      <c r="E332" s="724"/>
      <c r="F332" s="724"/>
      <c r="G332" s="724"/>
      <c r="H332" s="724"/>
      <c r="I332" s="724"/>
      <c r="J332" s="724"/>
      <c r="K332" s="724"/>
      <c r="L332" s="724"/>
      <c r="M332" s="724"/>
      <c r="N332" s="724"/>
      <c r="O332" s="724"/>
      <c r="P332" s="724"/>
      <c r="Q332" s="724"/>
      <c r="R332" s="724"/>
      <c r="S332" s="724"/>
      <c r="T332" s="724"/>
      <c r="U332" s="724"/>
      <c r="V332" s="724"/>
      <c r="W332" s="724"/>
      <c r="X332" s="724"/>
      <c r="Y332" s="724"/>
      <c r="Z332" s="724"/>
    </row>
    <row r="333" spans="1:26" ht="14.25" customHeight="1">
      <c r="A333" s="724"/>
      <c r="B333" s="724"/>
      <c r="C333" s="724"/>
      <c r="D333" s="724"/>
      <c r="E333" s="724"/>
      <c r="F333" s="724"/>
      <c r="G333" s="724"/>
      <c r="H333" s="724"/>
      <c r="I333" s="724"/>
      <c r="J333" s="724"/>
      <c r="K333" s="724"/>
      <c r="L333" s="724"/>
      <c r="M333" s="724"/>
      <c r="N333" s="724"/>
      <c r="O333" s="724"/>
      <c r="P333" s="724"/>
      <c r="Q333" s="724"/>
      <c r="R333" s="724"/>
      <c r="S333" s="724"/>
      <c r="T333" s="724"/>
      <c r="U333" s="724"/>
      <c r="V333" s="724"/>
      <c r="W333" s="724"/>
      <c r="X333" s="724"/>
      <c r="Y333" s="724"/>
      <c r="Z333" s="724"/>
    </row>
    <row r="334" spans="1:26" ht="14.25" customHeight="1">
      <c r="A334" s="724"/>
      <c r="B334" s="724"/>
      <c r="C334" s="724"/>
      <c r="D334" s="724"/>
      <c r="E334" s="724"/>
      <c r="F334" s="724"/>
      <c r="G334" s="724"/>
      <c r="H334" s="724"/>
      <c r="I334" s="724"/>
      <c r="J334" s="724"/>
      <c r="K334" s="724"/>
      <c r="L334" s="724"/>
      <c r="M334" s="724"/>
      <c r="N334" s="724"/>
      <c r="O334" s="724"/>
      <c r="P334" s="724"/>
      <c r="Q334" s="724"/>
      <c r="R334" s="724"/>
      <c r="S334" s="724"/>
      <c r="T334" s="724"/>
      <c r="U334" s="724"/>
      <c r="V334" s="724"/>
      <c r="W334" s="724"/>
      <c r="X334" s="724"/>
      <c r="Y334" s="724"/>
      <c r="Z334" s="724"/>
    </row>
    <row r="335" spans="1:26" ht="14.25" customHeight="1">
      <c r="A335" s="724"/>
      <c r="B335" s="724"/>
      <c r="C335" s="724"/>
      <c r="D335" s="724"/>
      <c r="E335" s="724"/>
      <c r="F335" s="724"/>
      <c r="G335" s="724"/>
      <c r="H335" s="724"/>
      <c r="I335" s="724"/>
      <c r="J335" s="724"/>
      <c r="K335" s="724"/>
      <c r="L335" s="724"/>
      <c r="M335" s="724"/>
      <c r="N335" s="724"/>
      <c r="O335" s="724"/>
      <c r="P335" s="724"/>
      <c r="Q335" s="724"/>
      <c r="R335" s="724"/>
      <c r="S335" s="724"/>
      <c r="T335" s="724"/>
      <c r="U335" s="724"/>
      <c r="V335" s="724"/>
      <c r="W335" s="724"/>
      <c r="X335" s="724"/>
      <c r="Y335" s="724"/>
      <c r="Z335" s="724"/>
    </row>
    <row r="336" spans="1:26" ht="14.25" customHeight="1">
      <c r="A336" s="724"/>
      <c r="B336" s="724"/>
      <c r="C336" s="724"/>
      <c r="D336" s="724"/>
      <c r="E336" s="724"/>
      <c r="F336" s="724"/>
      <c r="G336" s="724"/>
      <c r="H336" s="724"/>
      <c r="I336" s="724"/>
      <c r="J336" s="724"/>
      <c r="K336" s="724"/>
      <c r="L336" s="724"/>
      <c r="M336" s="724"/>
      <c r="N336" s="724"/>
      <c r="O336" s="724"/>
      <c r="P336" s="724"/>
      <c r="Q336" s="724"/>
      <c r="R336" s="724"/>
      <c r="S336" s="724"/>
      <c r="T336" s="724"/>
      <c r="U336" s="724"/>
      <c r="V336" s="724"/>
      <c r="W336" s="724"/>
      <c r="X336" s="724"/>
      <c r="Y336" s="724"/>
      <c r="Z336" s="724"/>
    </row>
    <row r="337" spans="1:26" ht="14.25" customHeight="1">
      <c r="A337" s="724"/>
      <c r="B337" s="724"/>
      <c r="C337" s="724"/>
      <c r="D337" s="724"/>
      <c r="E337" s="724"/>
      <c r="F337" s="724"/>
      <c r="G337" s="724"/>
      <c r="H337" s="724"/>
      <c r="I337" s="724"/>
      <c r="J337" s="724"/>
      <c r="K337" s="724"/>
      <c r="L337" s="724"/>
      <c r="M337" s="724"/>
      <c r="N337" s="724"/>
      <c r="O337" s="724"/>
      <c r="P337" s="724"/>
      <c r="Q337" s="724"/>
      <c r="R337" s="724"/>
      <c r="S337" s="724"/>
      <c r="T337" s="724"/>
      <c r="U337" s="724"/>
      <c r="V337" s="724"/>
      <c r="W337" s="724"/>
      <c r="X337" s="724"/>
      <c r="Y337" s="724"/>
      <c r="Z337" s="724"/>
    </row>
    <row r="338" spans="1:26" ht="14.25" customHeight="1">
      <c r="A338" s="724"/>
      <c r="B338" s="724"/>
      <c r="C338" s="724"/>
      <c r="D338" s="724"/>
      <c r="E338" s="724"/>
      <c r="F338" s="724"/>
      <c r="G338" s="724"/>
      <c r="H338" s="724"/>
      <c r="I338" s="724"/>
      <c r="J338" s="724"/>
      <c r="K338" s="724"/>
      <c r="L338" s="724"/>
      <c r="M338" s="724"/>
      <c r="N338" s="724"/>
      <c r="O338" s="724"/>
      <c r="P338" s="724"/>
      <c r="Q338" s="724"/>
      <c r="R338" s="724"/>
      <c r="S338" s="724"/>
      <c r="T338" s="724"/>
      <c r="U338" s="724"/>
      <c r="V338" s="724"/>
      <c r="W338" s="724"/>
      <c r="X338" s="724"/>
      <c r="Y338" s="724"/>
      <c r="Z338" s="724"/>
    </row>
    <row r="339" spans="1:26" ht="14.25" customHeight="1">
      <c r="A339" s="724"/>
      <c r="B339" s="724"/>
      <c r="C339" s="724"/>
      <c r="D339" s="724"/>
      <c r="E339" s="724"/>
      <c r="F339" s="724"/>
      <c r="G339" s="724"/>
      <c r="H339" s="724"/>
      <c r="I339" s="724"/>
      <c r="J339" s="724"/>
      <c r="K339" s="724"/>
      <c r="L339" s="724"/>
      <c r="M339" s="724"/>
      <c r="N339" s="724"/>
      <c r="O339" s="724"/>
      <c r="P339" s="724"/>
      <c r="Q339" s="724"/>
      <c r="R339" s="724"/>
      <c r="S339" s="724"/>
      <c r="T339" s="724"/>
      <c r="U339" s="724"/>
      <c r="V339" s="724"/>
      <c r="W339" s="724"/>
      <c r="X339" s="724"/>
      <c r="Y339" s="724"/>
      <c r="Z339" s="724"/>
    </row>
    <row r="340" spans="1:26" ht="14.25" customHeight="1">
      <c r="A340" s="724"/>
      <c r="B340" s="724"/>
      <c r="C340" s="724"/>
      <c r="D340" s="724"/>
      <c r="E340" s="724"/>
      <c r="F340" s="724"/>
      <c r="G340" s="724"/>
      <c r="H340" s="724"/>
      <c r="I340" s="724"/>
      <c r="J340" s="724"/>
      <c r="K340" s="724"/>
      <c r="L340" s="724"/>
      <c r="M340" s="724"/>
      <c r="N340" s="724"/>
      <c r="O340" s="724"/>
      <c r="P340" s="724"/>
      <c r="Q340" s="724"/>
      <c r="R340" s="724"/>
      <c r="S340" s="724"/>
      <c r="T340" s="724"/>
      <c r="U340" s="724"/>
      <c r="V340" s="724"/>
      <c r="W340" s="724"/>
      <c r="X340" s="724"/>
      <c r="Y340" s="724"/>
      <c r="Z340" s="724"/>
    </row>
    <row r="341" spans="1:26" ht="14.25" customHeight="1">
      <c r="A341" s="724"/>
      <c r="B341" s="724"/>
      <c r="C341" s="724"/>
      <c r="D341" s="724"/>
      <c r="E341" s="724"/>
      <c r="F341" s="724"/>
      <c r="G341" s="724"/>
      <c r="H341" s="724"/>
      <c r="I341" s="724"/>
      <c r="J341" s="724"/>
      <c r="K341" s="724"/>
      <c r="L341" s="724"/>
      <c r="M341" s="724"/>
      <c r="N341" s="724"/>
      <c r="O341" s="724"/>
      <c r="P341" s="724"/>
      <c r="Q341" s="724"/>
      <c r="R341" s="724"/>
      <c r="S341" s="724"/>
      <c r="T341" s="724"/>
      <c r="U341" s="724"/>
      <c r="V341" s="724"/>
      <c r="W341" s="724"/>
      <c r="X341" s="724"/>
      <c r="Y341" s="724"/>
      <c r="Z341" s="724"/>
    </row>
    <row r="342" spans="1:26" ht="14.25" customHeight="1">
      <c r="A342" s="724"/>
      <c r="B342" s="724"/>
      <c r="C342" s="724"/>
      <c r="D342" s="724"/>
      <c r="E342" s="724"/>
      <c r="F342" s="724"/>
      <c r="G342" s="724"/>
      <c r="H342" s="724"/>
      <c r="I342" s="724"/>
      <c r="J342" s="724"/>
      <c r="K342" s="724"/>
      <c r="L342" s="724"/>
      <c r="M342" s="724"/>
      <c r="N342" s="724"/>
      <c r="O342" s="724"/>
      <c r="P342" s="724"/>
      <c r="Q342" s="724"/>
      <c r="R342" s="724"/>
      <c r="S342" s="724"/>
      <c r="T342" s="724"/>
      <c r="U342" s="724"/>
      <c r="V342" s="724"/>
      <c r="W342" s="724"/>
      <c r="X342" s="724"/>
      <c r="Y342" s="724"/>
      <c r="Z342" s="724"/>
    </row>
    <row r="343" spans="1:26" ht="14.25" customHeight="1">
      <c r="A343" s="724"/>
      <c r="B343" s="724"/>
      <c r="C343" s="724"/>
      <c r="D343" s="724"/>
      <c r="E343" s="724"/>
      <c r="F343" s="724"/>
      <c r="G343" s="724"/>
      <c r="H343" s="724"/>
      <c r="I343" s="724"/>
      <c r="J343" s="724"/>
      <c r="K343" s="724"/>
      <c r="L343" s="724"/>
      <c r="M343" s="724"/>
      <c r="N343" s="724"/>
      <c r="O343" s="724"/>
      <c r="P343" s="724"/>
      <c r="Q343" s="724"/>
      <c r="R343" s="724"/>
      <c r="S343" s="724"/>
      <c r="T343" s="724"/>
      <c r="U343" s="724"/>
      <c r="V343" s="724"/>
      <c r="W343" s="724"/>
      <c r="X343" s="724"/>
      <c r="Y343" s="724"/>
      <c r="Z343" s="724"/>
    </row>
    <row r="344" spans="1:26" ht="14.25" customHeight="1">
      <c r="A344" s="724"/>
      <c r="B344" s="724"/>
      <c r="C344" s="724"/>
      <c r="D344" s="724"/>
      <c r="E344" s="724"/>
      <c r="F344" s="724"/>
      <c r="G344" s="724"/>
      <c r="H344" s="724"/>
      <c r="I344" s="724"/>
      <c r="J344" s="724"/>
      <c r="K344" s="724"/>
      <c r="L344" s="724"/>
      <c r="M344" s="724"/>
      <c r="N344" s="724"/>
      <c r="O344" s="724"/>
      <c r="P344" s="724"/>
      <c r="Q344" s="724"/>
      <c r="R344" s="724"/>
      <c r="S344" s="724"/>
      <c r="T344" s="724"/>
      <c r="U344" s="724"/>
      <c r="V344" s="724"/>
      <c r="W344" s="724"/>
      <c r="X344" s="724"/>
      <c r="Y344" s="724"/>
      <c r="Z344" s="724"/>
    </row>
    <row r="345" spans="1:26" ht="14.25" customHeight="1">
      <c r="A345" s="724"/>
      <c r="B345" s="724"/>
      <c r="C345" s="724"/>
      <c r="D345" s="724"/>
      <c r="E345" s="724"/>
      <c r="F345" s="724"/>
      <c r="G345" s="724"/>
      <c r="H345" s="724"/>
      <c r="I345" s="724"/>
      <c r="J345" s="724"/>
      <c r="K345" s="724"/>
      <c r="L345" s="724"/>
      <c r="M345" s="724"/>
      <c r="N345" s="724"/>
      <c r="O345" s="724"/>
      <c r="P345" s="724"/>
      <c r="Q345" s="724"/>
      <c r="R345" s="724"/>
      <c r="S345" s="724"/>
      <c r="T345" s="724"/>
      <c r="U345" s="724"/>
      <c r="V345" s="724"/>
      <c r="W345" s="724"/>
      <c r="X345" s="724"/>
      <c r="Y345" s="724"/>
      <c r="Z345" s="724"/>
    </row>
    <row r="346" spans="1:26" ht="14.25" customHeight="1">
      <c r="A346" s="724"/>
      <c r="B346" s="724"/>
      <c r="C346" s="724"/>
      <c r="D346" s="724"/>
      <c r="E346" s="724"/>
      <c r="F346" s="724"/>
      <c r="G346" s="724"/>
      <c r="H346" s="724"/>
      <c r="I346" s="724"/>
      <c r="J346" s="724"/>
      <c r="K346" s="724"/>
      <c r="L346" s="724"/>
      <c r="M346" s="724"/>
      <c r="N346" s="724"/>
      <c r="O346" s="724"/>
      <c r="P346" s="724"/>
      <c r="Q346" s="724"/>
      <c r="R346" s="724"/>
      <c r="S346" s="724"/>
      <c r="T346" s="724"/>
      <c r="U346" s="724"/>
      <c r="V346" s="724"/>
      <c r="W346" s="724"/>
      <c r="X346" s="724"/>
      <c r="Y346" s="724"/>
      <c r="Z346" s="724"/>
    </row>
    <row r="347" spans="1:26" ht="14.25" customHeight="1">
      <c r="A347" s="724"/>
      <c r="B347" s="724"/>
      <c r="C347" s="724"/>
      <c r="D347" s="724"/>
      <c r="E347" s="724"/>
      <c r="F347" s="724"/>
      <c r="G347" s="724"/>
      <c r="H347" s="724"/>
      <c r="I347" s="724"/>
      <c r="J347" s="724"/>
      <c r="K347" s="724"/>
      <c r="L347" s="724"/>
      <c r="M347" s="724"/>
      <c r="N347" s="724"/>
      <c r="O347" s="724"/>
      <c r="P347" s="724"/>
      <c r="Q347" s="724"/>
      <c r="R347" s="724"/>
      <c r="S347" s="724"/>
      <c r="T347" s="724"/>
      <c r="U347" s="724"/>
      <c r="V347" s="724"/>
      <c r="W347" s="724"/>
      <c r="X347" s="724"/>
      <c r="Y347" s="724"/>
      <c r="Z347" s="724"/>
    </row>
    <row r="348" spans="1:26" ht="14.25" customHeight="1">
      <c r="A348" s="724"/>
      <c r="B348" s="724"/>
      <c r="C348" s="724"/>
      <c r="D348" s="724"/>
      <c r="E348" s="724"/>
      <c r="F348" s="724"/>
      <c r="G348" s="724"/>
      <c r="H348" s="724"/>
      <c r="I348" s="724"/>
      <c r="J348" s="724"/>
      <c r="K348" s="724"/>
      <c r="L348" s="724"/>
      <c r="M348" s="724"/>
      <c r="N348" s="724"/>
      <c r="O348" s="724"/>
      <c r="P348" s="724"/>
      <c r="Q348" s="724"/>
      <c r="R348" s="724"/>
      <c r="S348" s="724"/>
      <c r="T348" s="724"/>
      <c r="U348" s="724"/>
      <c r="V348" s="724"/>
      <c r="W348" s="724"/>
      <c r="X348" s="724"/>
      <c r="Y348" s="724"/>
      <c r="Z348" s="724"/>
    </row>
    <row r="349" spans="1:26" ht="14.25" customHeight="1">
      <c r="A349" s="724"/>
      <c r="B349" s="724"/>
      <c r="C349" s="724"/>
      <c r="D349" s="724"/>
      <c r="E349" s="724"/>
      <c r="F349" s="724"/>
      <c r="G349" s="724"/>
      <c r="H349" s="724"/>
      <c r="I349" s="724"/>
      <c r="J349" s="724"/>
      <c r="K349" s="724"/>
      <c r="L349" s="724"/>
      <c r="M349" s="724"/>
      <c r="N349" s="724"/>
      <c r="O349" s="724"/>
      <c r="P349" s="724"/>
      <c r="Q349" s="724"/>
      <c r="R349" s="724"/>
      <c r="S349" s="724"/>
      <c r="T349" s="724"/>
      <c r="U349" s="724"/>
      <c r="V349" s="724"/>
      <c r="W349" s="724"/>
      <c r="X349" s="724"/>
      <c r="Y349" s="724"/>
      <c r="Z349" s="724"/>
    </row>
    <row r="350" spans="1:26" ht="14.25" customHeight="1">
      <c r="A350" s="724"/>
      <c r="B350" s="724"/>
      <c r="C350" s="724"/>
      <c r="D350" s="724"/>
      <c r="E350" s="724"/>
      <c r="F350" s="724"/>
      <c r="G350" s="724"/>
      <c r="H350" s="724"/>
      <c r="I350" s="724"/>
      <c r="J350" s="724"/>
      <c r="K350" s="724"/>
      <c r="L350" s="724"/>
      <c r="M350" s="724"/>
      <c r="N350" s="724"/>
      <c r="O350" s="724"/>
      <c r="P350" s="724"/>
      <c r="Q350" s="724"/>
      <c r="R350" s="724"/>
      <c r="S350" s="724"/>
      <c r="T350" s="724"/>
      <c r="U350" s="724"/>
      <c r="V350" s="724"/>
      <c r="W350" s="724"/>
      <c r="X350" s="724"/>
      <c r="Y350" s="724"/>
      <c r="Z350" s="724"/>
    </row>
    <row r="351" spans="1:26" ht="14.25" customHeight="1">
      <c r="A351" s="724"/>
      <c r="B351" s="724"/>
      <c r="C351" s="724"/>
      <c r="D351" s="724"/>
      <c r="E351" s="724"/>
      <c r="F351" s="724"/>
      <c r="G351" s="724"/>
      <c r="H351" s="724"/>
      <c r="I351" s="724"/>
      <c r="J351" s="724"/>
      <c r="K351" s="724"/>
      <c r="L351" s="724"/>
      <c r="M351" s="724"/>
      <c r="N351" s="724"/>
      <c r="O351" s="724"/>
      <c r="P351" s="724"/>
      <c r="Q351" s="724"/>
      <c r="R351" s="724"/>
      <c r="S351" s="724"/>
      <c r="T351" s="724"/>
      <c r="U351" s="724"/>
      <c r="V351" s="724"/>
      <c r="W351" s="724"/>
      <c r="X351" s="724"/>
      <c r="Y351" s="724"/>
      <c r="Z351" s="724"/>
    </row>
    <row r="352" spans="1:26" ht="14.25" customHeight="1">
      <c r="A352" s="724"/>
      <c r="B352" s="724"/>
      <c r="C352" s="724"/>
      <c r="D352" s="724"/>
      <c r="E352" s="724"/>
      <c r="F352" s="724"/>
      <c r="G352" s="724"/>
      <c r="H352" s="724"/>
      <c r="I352" s="724"/>
      <c r="J352" s="724"/>
      <c r="K352" s="724"/>
      <c r="L352" s="724"/>
      <c r="M352" s="724"/>
      <c r="N352" s="724"/>
      <c r="O352" s="724"/>
      <c r="P352" s="724"/>
      <c r="Q352" s="724"/>
      <c r="R352" s="724"/>
      <c r="S352" s="724"/>
      <c r="T352" s="724"/>
      <c r="U352" s="724"/>
      <c r="V352" s="724"/>
      <c r="W352" s="724"/>
      <c r="X352" s="724"/>
      <c r="Y352" s="724"/>
      <c r="Z352" s="724"/>
    </row>
    <row r="353" spans="1:26" ht="14.25" customHeight="1">
      <c r="A353" s="724"/>
      <c r="B353" s="724"/>
      <c r="C353" s="724"/>
      <c r="D353" s="724"/>
      <c r="E353" s="724"/>
      <c r="F353" s="724"/>
      <c r="G353" s="724"/>
      <c r="H353" s="724"/>
      <c r="I353" s="724"/>
      <c r="J353" s="724"/>
      <c r="K353" s="724"/>
      <c r="L353" s="724"/>
      <c r="M353" s="724"/>
      <c r="N353" s="724"/>
      <c r="O353" s="724"/>
      <c r="P353" s="724"/>
      <c r="Q353" s="724"/>
      <c r="R353" s="724"/>
      <c r="S353" s="724"/>
      <c r="T353" s="724"/>
      <c r="U353" s="724"/>
      <c r="V353" s="724"/>
      <c r="W353" s="724"/>
      <c r="X353" s="724"/>
      <c r="Y353" s="724"/>
      <c r="Z353" s="724"/>
    </row>
    <row r="354" spans="1:26" ht="14.25" customHeight="1">
      <c r="A354" s="724"/>
      <c r="B354" s="724"/>
      <c r="C354" s="724"/>
      <c r="D354" s="724"/>
      <c r="E354" s="724"/>
      <c r="F354" s="724"/>
      <c r="G354" s="724"/>
      <c r="H354" s="724"/>
      <c r="I354" s="724"/>
      <c r="J354" s="724"/>
      <c r="K354" s="724"/>
      <c r="L354" s="724"/>
      <c r="M354" s="724"/>
      <c r="N354" s="724"/>
      <c r="O354" s="724"/>
      <c r="P354" s="724"/>
      <c r="Q354" s="724"/>
      <c r="R354" s="724"/>
      <c r="S354" s="724"/>
      <c r="T354" s="724"/>
      <c r="U354" s="724"/>
      <c r="V354" s="724"/>
      <c r="W354" s="724"/>
      <c r="X354" s="724"/>
      <c r="Y354" s="724"/>
      <c r="Z354" s="724"/>
    </row>
    <row r="355" spans="1:26" ht="14.25" customHeight="1">
      <c r="A355" s="724"/>
      <c r="B355" s="724"/>
      <c r="C355" s="724"/>
      <c r="D355" s="724"/>
      <c r="E355" s="724"/>
      <c r="F355" s="724"/>
      <c r="G355" s="724"/>
      <c r="H355" s="724"/>
      <c r="I355" s="724"/>
      <c r="J355" s="724"/>
      <c r="K355" s="724"/>
      <c r="L355" s="724"/>
      <c r="M355" s="724"/>
      <c r="N355" s="724"/>
      <c r="O355" s="724"/>
      <c r="P355" s="724"/>
      <c r="Q355" s="724"/>
      <c r="R355" s="724"/>
      <c r="S355" s="724"/>
      <c r="T355" s="724"/>
      <c r="U355" s="724"/>
      <c r="V355" s="724"/>
      <c r="W355" s="724"/>
      <c r="X355" s="724"/>
      <c r="Y355" s="724"/>
      <c r="Z355" s="724"/>
    </row>
    <row r="356" spans="1:26" ht="14.25" customHeight="1">
      <c r="A356" s="724"/>
      <c r="B356" s="724"/>
      <c r="C356" s="724"/>
      <c r="D356" s="724"/>
      <c r="E356" s="724"/>
      <c r="F356" s="724"/>
      <c r="G356" s="724"/>
      <c r="H356" s="724"/>
      <c r="I356" s="724"/>
      <c r="J356" s="724"/>
      <c r="K356" s="724"/>
      <c r="L356" s="724"/>
      <c r="M356" s="724"/>
      <c r="N356" s="724"/>
      <c r="O356" s="724"/>
      <c r="P356" s="724"/>
      <c r="Q356" s="724"/>
      <c r="R356" s="724"/>
      <c r="S356" s="724"/>
      <c r="T356" s="724"/>
      <c r="U356" s="724"/>
      <c r="V356" s="724"/>
      <c r="W356" s="724"/>
      <c r="X356" s="724"/>
      <c r="Y356" s="724"/>
      <c r="Z356" s="724"/>
    </row>
    <row r="357" spans="1:26" ht="14.25" customHeight="1">
      <c r="A357" s="724"/>
      <c r="B357" s="724"/>
      <c r="C357" s="724"/>
      <c r="D357" s="724"/>
      <c r="E357" s="724"/>
      <c r="F357" s="724"/>
      <c r="G357" s="724"/>
      <c r="H357" s="724"/>
      <c r="I357" s="724"/>
      <c r="J357" s="724"/>
      <c r="K357" s="724"/>
      <c r="L357" s="724"/>
      <c r="M357" s="724"/>
      <c r="N357" s="724"/>
      <c r="O357" s="724"/>
      <c r="P357" s="724"/>
      <c r="Q357" s="724"/>
      <c r="R357" s="724"/>
      <c r="S357" s="724"/>
      <c r="T357" s="724"/>
      <c r="U357" s="724"/>
      <c r="V357" s="724"/>
      <c r="W357" s="724"/>
      <c r="X357" s="724"/>
      <c r="Y357" s="724"/>
      <c r="Z357" s="724"/>
    </row>
    <row r="358" spans="1:26" ht="14.25" customHeight="1">
      <c r="A358" s="724"/>
      <c r="B358" s="724"/>
      <c r="C358" s="724"/>
      <c r="D358" s="724"/>
      <c r="E358" s="724"/>
      <c r="F358" s="724"/>
      <c r="G358" s="724"/>
      <c r="H358" s="724"/>
      <c r="I358" s="724"/>
      <c r="J358" s="724"/>
      <c r="K358" s="724"/>
      <c r="L358" s="724"/>
      <c r="M358" s="724"/>
      <c r="N358" s="724"/>
      <c r="O358" s="724"/>
      <c r="P358" s="724"/>
      <c r="Q358" s="724"/>
      <c r="R358" s="724"/>
      <c r="S358" s="724"/>
      <c r="T358" s="724"/>
      <c r="U358" s="724"/>
      <c r="V358" s="724"/>
      <c r="W358" s="724"/>
      <c r="X358" s="724"/>
      <c r="Y358" s="724"/>
      <c r="Z358" s="724"/>
    </row>
    <row r="359" spans="1:26" ht="14.25" customHeight="1">
      <c r="A359" s="724"/>
      <c r="B359" s="724"/>
      <c r="C359" s="724"/>
      <c r="D359" s="724"/>
      <c r="E359" s="724"/>
      <c r="F359" s="724"/>
      <c r="G359" s="724"/>
      <c r="H359" s="724"/>
      <c r="I359" s="724"/>
      <c r="J359" s="724"/>
      <c r="K359" s="724"/>
      <c r="L359" s="724"/>
      <c r="M359" s="724"/>
      <c r="N359" s="724"/>
      <c r="O359" s="724"/>
      <c r="P359" s="724"/>
      <c r="Q359" s="724"/>
      <c r="R359" s="724"/>
      <c r="S359" s="724"/>
      <c r="T359" s="724"/>
      <c r="U359" s="724"/>
      <c r="V359" s="724"/>
      <c r="W359" s="724"/>
      <c r="X359" s="724"/>
      <c r="Y359" s="724"/>
      <c r="Z359" s="724"/>
    </row>
    <row r="360" spans="1:26" ht="14.25" customHeight="1">
      <c r="A360" s="724"/>
      <c r="B360" s="724"/>
      <c r="C360" s="724"/>
      <c r="D360" s="724"/>
      <c r="E360" s="724"/>
      <c r="F360" s="724"/>
      <c r="G360" s="724"/>
      <c r="H360" s="724"/>
      <c r="I360" s="724"/>
      <c r="J360" s="724"/>
      <c r="K360" s="724"/>
      <c r="L360" s="724"/>
      <c r="M360" s="724"/>
      <c r="N360" s="724"/>
      <c r="O360" s="724"/>
      <c r="P360" s="724"/>
      <c r="Q360" s="724"/>
      <c r="R360" s="724"/>
      <c r="S360" s="724"/>
      <c r="T360" s="724"/>
      <c r="U360" s="724"/>
      <c r="V360" s="724"/>
      <c r="W360" s="724"/>
      <c r="X360" s="724"/>
      <c r="Y360" s="724"/>
      <c r="Z360" s="724"/>
    </row>
    <row r="361" spans="1:26" ht="14.25" customHeight="1">
      <c r="A361" s="724"/>
      <c r="B361" s="724"/>
      <c r="C361" s="724"/>
      <c r="D361" s="724"/>
      <c r="E361" s="724"/>
      <c r="F361" s="724"/>
      <c r="G361" s="724"/>
      <c r="H361" s="724"/>
      <c r="I361" s="724"/>
      <c r="J361" s="724"/>
      <c r="K361" s="724"/>
      <c r="L361" s="724"/>
      <c r="M361" s="724"/>
      <c r="N361" s="724"/>
      <c r="O361" s="724"/>
      <c r="P361" s="724"/>
      <c r="Q361" s="724"/>
      <c r="R361" s="724"/>
      <c r="S361" s="724"/>
      <c r="T361" s="724"/>
      <c r="U361" s="724"/>
      <c r="V361" s="724"/>
      <c r="W361" s="724"/>
      <c r="X361" s="724"/>
      <c r="Y361" s="724"/>
      <c r="Z361" s="724"/>
    </row>
    <row r="362" spans="1:26" ht="14.25" customHeight="1">
      <c r="A362" s="724"/>
      <c r="B362" s="724"/>
      <c r="C362" s="724"/>
      <c r="D362" s="724"/>
      <c r="E362" s="724"/>
      <c r="F362" s="724"/>
      <c r="G362" s="724"/>
      <c r="H362" s="724"/>
      <c r="I362" s="724"/>
      <c r="J362" s="724"/>
      <c r="K362" s="724"/>
      <c r="L362" s="724"/>
      <c r="M362" s="724"/>
      <c r="N362" s="724"/>
      <c r="O362" s="724"/>
      <c r="P362" s="724"/>
      <c r="Q362" s="724"/>
      <c r="R362" s="724"/>
      <c r="S362" s="724"/>
      <c r="T362" s="724"/>
      <c r="U362" s="724"/>
      <c r="V362" s="724"/>
      <c r="W362" s="724"/>
      <c r="X362" s="724"/>
      <c r="Y362" s="724"/>
      <c r="Z362" s="724"/>
    </row>
    <row r="363" spans="1:26" ht="14.25" customHeight="1">
      <c r="A363" s="724"/>
      <c r="B363" s="724"/>
      <c r="C363" s="724"/>
      <c r="D363" s="724"/>
      <c r="E363" s="724"/>
      <c r="F363" s="724"/>
      <c r="G363" s="724"/>
      <c r="H363" s="724"/>
      <c r="I363" s="724"/>
      <c r="J363" s="724"/>
      <c r="K363" s="724"/>
      <c r="L363" s="724"/>
      <c r="M363" s="724"/>
      <c r="N363" s="724"/>
      <c r="O363" s="724"/>
      <c r="P363" s="724"/>
      <c r="Q363" s="724"/>
      <c r="R363" s="724"/>
      <c r="S363" s="724"/>
      <c r="T363" s="724"/>
      <c r="U363" s="724"/>
      <c r="V363" s="724"/>
      <c r="W363" s="724"/>
      <c r="X363" s="724"/>
      <c r="Y363" s="724"/>
      <c r="Z363" s="724"/>
    </row>
    <row r="364" spans="1:26" ht="14.25" customHeight="1">
      <c r="A364" s="724"/>
      <c r="B364" s="724"/>
      <c r="C364" s="724"/>
      <c r="D364" s="724"/>
      <c r="E364" s="724"/>
      <c r="F364" s="724"/>
      <c r="G364" s="724"/>
      <c r="H364" s="724"/>
      <c r="I364" s="724"/>
      <c r="J364" s="724"/>
      <c r="K364" s="724"/>
      <c r="L364" s="724"/>
      <c r="M364" s="724"/>
      <c r="N364" s="724"/>
      <c r="O364" s="724"/>
      <c r="P364" s="724"/>
      <c r="Q364" s="724"/>
      <c r="R364" s="724"/>
      <c r="S364" s="724"/>
      <c r="T364" s="724"/>
      <c r="U364" s="724"/>
      <c r="V364" s="724"/>
      <c r="W364" s="724"/>
      <c r="X364" s="724"/>
      <c r="Y364" s="724"/>
      <c r="Z364" s="724"/>
    </row>
    <row r="365" spans="1:26" ht="14.25" customHeight="1">
      <c r="A365" s="724"/>
      <c r="B365" s="724"/>
      <c r="C365" s="724"/>
      <c r="D365" s="724"/>
      <c r="E365" s="724"/>
      <c r="F365" s="724"/>
      <c r="G365" s="724"/>
      <c r="H365" s="724"/>
      <c r="I365" s="724"/>
      <c r="J365" s="724"/>
      <c r="K365" s="724"/>
      <c r="L365" s="724"/>
      <c r="M365" s="724"/>
      <c r="N365" s="724"/>
      <c r="O365" s="724"/>
      <c r="P365" s="724"/>
      <c r="Q365" s="724"/>
      <c r="R365" s="724"/>
      <c r="S365" s="724"/>
      <c r="T365" s="724"/>
      <c r="U365" s="724"/>
      <c r="V365" s="724"/>
      <c r="W365" s="724"/>
      <c r="X365" s="724"/>
      <c r="Y365" s="724"/>
      <c r="Z365" s="724"/>
    </row>
    <row r="366" spans="1:26" ht="14.25" customHeight="1">
      <c r="A366" s="724"/>
      <c r="B366" s="724"/>
      <c r="C366" s="724"/>
      <c r="D366" s="724"/>
      <c r="E366" s="724"/>
      <c r="F366" s="724"/>
      <c r="G366" s="724"/>
      <c r="H366" s="724"/>
      <c r="I366" s="724"/>
      <c r="J366" s="724"/>
      <c r="K366" s="724"/>
      <c r="L366" s="724"/>
      <c r="M366" s="724"/>
      <c r="N366" s="724"/>
      <c r="O366" s="724"/>
      <c r="P366" s="724"/>
      <c r="Q366" s="724"/>
      <c r="R366" s="724"/>
      <c r="S366" s="724"/>
      <c r="T366" s="724"/>
      <c r="U366" s="724"/>
      <c r="V366" s="724"/>
      <c r="W366" s="724"/>
      <c r="X366" s="724"/>
      <c r="Y366" s="724"/>
      <c r="Z366" s="724"/>
    </row>
    <row r="367" spans="1:26" ht="14.25" customHeight="1">
      <c r="A367" s="724"/>
      <c r="B367" s="724"/>
      <c r="C367" s="724"/>
      <c r="D367" s="724"/>
      <c r="E367" s="724"/>
      <c r="F367" s="724"/>
      <c r="G367" s="724"/>
      <c r="H367" s="724"/>
      <c r="I367" s="724"/>
      <c r="J367" s="724"/>
      <c r="K367" s="724"/>
      <c r="L367" s="724"/>
      <c r="M367" s="724"/>
      <c r="N367" s="724"/>
      <c r="O367" s="724"/>
      <c r="P367" s="724"/>
      <c r="Q367" s="724"/>
      <c r="R367" s="724"/>
      <c r="S367" s="724"/>
      <c r="T367" s="724"/>
      <c r="U367" s="724"/>
      <c r="V367" s="724"/>
      <c r="W367" s="724"/>
      <c r="X367" s="724"/>
      <c r="Y367" s="724"/>
      <c r="Z367" s="724"/>
    </row>
    <row r="368" spans="1:26" ht="14.25" customHeight="1">
      <c r="A368" s="724"/>
      <c r="B368" s="724"/>
      <c r="C368" s="724"/>
      <c r="D368" s="724"/>
      <c r="E368" s="724"/>
      <c r="F368" s="724"/>
      <c r="G368" s="724"/>
      <c r="H368" s="724"/>
      <c r="I368" s="724"/>
      <c r="J368" s="724"/>
      <c r="K368" s="724"/>
      <c r="L368" s="724"/>
      <c r="M368" s="724"/>
      <c r="N368" s="724"/>
      <c r="O368" s="724"/>
      <c r="P368" s="724"/>
      <c r="Q368" s="724"/>
      <c r="R368" s="724"/>
      <c r="S368" s="724"/>
      <c r="T368" s="724"/>
      <c r="U368" s="724"/>
      <c r="V368" s="724"/>
      <c r="W368" s="724"/>
      <c r="X368" s="724"/>
      <c r="Y368" s="724"/>
      <c r="Z368" s="724"/>
    </row>
    <row r="369" spans="1:26" ht="14.25" customHeight="1">
      <c r="A369" s="724"/>
      <c r="B369" s="724"/>
      <c r="C369" s="724"/>
      <c r="D369" s="724"/>
      <c r="E369" s="724"/>
      <c r="F369" s="724"/>
      <c r="G369" s="724"/>
      <c r="H369" s="724"/>
      <c r="I369" s="724"/>
      <c r="J369" s="724"/>
      <c r="K369" s="724"/>
      <c r="L369" s="724"/>
      <c r="M369" s="724"/>
      <c r="N369" s="724"/>
      <c r="O369" s="724"/>
      <c r="P369" s="724"/>
      <c r="Q369" s="724"/>
      <c r="R369" s="724"/>
      <c r="S369" s="724"/>
      <c r="T369" s="724"/>
      <c r="U369" s="724"/>
      <c r="V369" s="724"/>
      <c r="W369" s="724"/>
      <c r="X369" s="724"/>
      <c r="Y369" s="724"/>
      <c r="Z369" s="724"/>
    </row>
    <row r="370" spans="1:26" ht="14.25" customHeight="1">
      <c r="A370" s="724"/>
      <c r="B370" s="724"/>
      <c r="C370" s="724"/>
      <c r="D370" s="724"/>
      <c r="E370" s="724"/>
      <c r="F370" s="724"/>
      <c r="G370" s="724"/>
      <c r="H370" s="724"/>
      <c r="I370" s="724"/>
      <c r="J370" s="724"/>
      <c r="K370" s="724"/>
      <c r="L370" s="724"/>
      <c r="M370" s="724"/>
      <c r="N370" s="724"/>
      <c r="O370" s="724"/>
      <c r="P370" s="724"/>
      <c r="Q370" s="724"/>
      <c r="R370" s="724"/>
      <c r="S370" s="724"/>
      <c r="T370" s="724"/>
      <c r="U370" s="724"/>
      <c r="V370" s="724"/>
      <c r="W370" s="724"/>
      <c r="X370" s="724"/>
      <c r="Y370" s="724"/>
      <c r="Z370" s="724"/>
    </row>
    <row r="371" spans="1:26" ht="14.25" customHeight="1">
      <c r="A371" s="724"/>
      <c r="B371" s="724"/>
      <c r="C371" s="724"/>
      <c r="D371" s="724"/>
      <c r="E371" s="724"/>
      <c r="F371" s="724"/>
      <c r="G371" s="724"/>
      <c r="H371" s="724"/>
      <c r="I371" s="724"/>
      <c r="J371" s="724"/>
      <c r="K371" s="724"/>
      <c r="L371" s="724"/>
      <c r="M371" s="724"/>
      <c r="N371" s="724"/>
      <c r="O371" s="724"/>
      <c r="P371" s="724"/>
      <c r="Q371" s="724"/>
      <c r="R371" s="724"/>
      <c r="S371" s="724"/>
      <c r="T371" s="724"/>
      <c r="U371" s="724"/>
      <c r="V371" s="724"/>
      <c r="W371" s="724"/>
      <c r="X371" s="724"/>
      <c r="Y371" s="724"/>
      <c r="Z371" s="724"/>
    </row>
    <row r="372" spans="1:26" ht="14.25" customHeight="1">
      <c r="A372" s="724"/>
      <c r="B372" s="724"/>
      <c r="C372" s="724"/>
      <c r="D372" s="724"/>
      <c r="E372" s="724"/>
      <c r="F372" s="724"/>
      <c r="G372" s="724"/>
      <c r="H372" s="724"/>
      <c r="I372" s="724"/>
      <c r="J372" s="724"/>
      <c r="K372" s="724"/>
      <c r="L372" s="724"/>
      <c r="M372" s="724"/>
      <c r="N372" s="724"/>
      <c r="O372" s="724"/>
      <c r="P372" s="724"/>
      <c r="Q372" s="724"/>
      <c r="R372" s="724"/>
      <c r="S372" s="724"/>
      <c r="T372" s="724"/>
      <c r="U372" s="724"/>
      <c r="V372" s="724"/>
      <c r="W372" s="724"/>
      <c r="X372" s="724"/>
      <c r="Y372" s="724"/>
      <c r="Z372" s="724"/>
    </row>
    <row r="373" spans="1:26" ht="14.25" customHeight="1">
      <c r="A373" s="724"/>
      <c r="B373" s="724"/>
      <c r="C373" s="724"/>
      <c r="D373" s="724"/>
      <c r="E373" s="724"/>
      <c r="F373" s="724"/>
      <c r="G373" s="724"/>
      <c r="H373" s="724"/>
      <c r="I373" s="724"/>
      <c r="J373" s="724"/>
      <c r="K373" s="724"/>
      <c r="L373" s="724"/>
      <c r="M373" s="724"/>
      <c r="N373" s="724"/>
      <c r="O373" s="724"/>
      <c r="P373" s="724"/>
      <c r="Q373" s="724"/>
      <c r="R373" s="724"/>
      <c r="S373" s="724"/>
      <c r="T373" s="724"/>
      <c r="U373" s="724"/>
      <c r="V373" s="724"/>
      <c r="W373" s="724"/>
      <c r="X373" s="724"/>
      <c r="Y373" s="724"/>
      <c r="Z373" s="724"/>
    </row>
    <row r="374" spans="1:26" ht="14.25" customHeight="1">
      <c r="A374" s="724"/>
      <c r="B374" s="724"/>
      <c r="C374" s="724"/>
      <c r="D374" s="724"/>
      <c r="E374" s="724"/>
      <c r="F374" s="724"/>
      <c r="G374" s="724"/>
      <c r="H374" s="724"/>
      <c r="I374" s="724"/>
      <c r="J374" s="724"/>
      <c r="K374" s="724"/>
      <c r="L374" s="724"/>
      <c r="M374" s="724"/>
      <c r="N374" s="724"/>
      <c r="O374" s="724"/>
      <c r="P374" s="724"/>
      <c r="Q374" s="724"/>
      <c r="R374" s="724"/>
      <c r="S374" s="724"/>
      <c r="T374" s="724"/>
      <c r="U374" s="724"/>
      <c r="V374" s="724"/>
      <c r="W374" s="724"/>
      <c r="X374" s="724"/>
      <c r="Y374" s="724"/>
      <c r="Z374" s="724"/>
    </row>
    <row r="375" spans="1:26" ht="14.25" customHeight="1">
      <c r="A375" s="724"/>
      <c r="B375" s="724"/>
      <c r="C375" s="724"/>
      <c r="D375" s="724"/>
      <c r="E375" s="724"/>
      <c r="F375" s="724"/>
      <c r="G375" s="724"/>
      <c r="H375" s="724"/>
      <c r="I375" s="724"/>
      <c r="J375" s="724"/>
      <c r="K375" s="724"/>
      <c r="L375" s="724"/>
      <c r="M375" s="724"/>
      <c r="N375" s="724"/>
      <c r="O375" s="724"/>
      <c r="P375" s="724"/>
      <c r="Q375" s="724"/>
      <c r="R375" s="724"/>
      <c r="S375" s="724"/>
      <c r="T375" s="724"/>
      <c r="U375" s="724"/>
      <c r="V375" s="724"/>
      <c r="W375" s="724"/>
      <c r="X375" s="724"/>
      <c r="Y375" s="724"/>
      <c r="Z375" s="724"/>
    </row>
    <row r="376" spans="1:26" ht="14.25" customHeight="1">
      <c r="A376" s="724"/>
      <c r="B376" s="724"/>
      <c r="C376" s="724"/>
      <c r="D376" s="724"/>
      <c r="E376" s="724"/>
      <c r="F376" s="724"/>
      <c r="G376" s="724"/>
      <c r="H376" s="724"/>
      <c r="I376" s="724"/>
      <c r="J376" s="724"/>
      <c r="K376" s="724"/>
      <c r="L376" s="724"/>
      <c r="M376" s="724"/>
      <c r="N376" s="724"/>
      <c r="O376" s="724"/>
      <c r="P376" s="724"/>
      <c r="Q376" s="724"/>
      <c r="R376" s="724"/>
      <c r="S376" s="724"/>
      <c r="T376" s="724"/>
      <c r="U376" s="724"/>
      <c r="V376" s="724"/>
      <c r="W376" s="724"/>
      <c r="X376" s="724"/>
      <c r="Y376" s="724"/>
      <c r="Z376" s="724"/>
    </row>
    <row r="377" spans="1:26" ht="14.25" customHeight="1">
      <c r="A377" s="724"/>
      <c r="B377" s="724"/>
      <c r="C377" s="724"/>
      <c r="D377" s="724"/>
      <c r="E377" s="724"/>
      <c r="F377" s="724"/>
      <c r="G377" s="724"/>
      <c r="H377" s="724"/>
      <c r="I377" s="724"/>
      <c r="J377" s="724"/>
      <c r="K377" s="724"/>
      <c r="L377" s="724"/>
      <c r="M377" s="724"/>
      <c r="N377" s="724"/>
      <c r="O377" s="724"/>
      <c r="P377" s="724"/>
      <c r="Q377" s="724"/>
      <c r="R377" s="724"/>
      <c r="S377" s="724"/>
      <c r="T377" s="724"/>
      <c r="U377" s="724"/>
      <c r="V377" s="724"/>
      <c r="W377" s="724"/>
      <c r="X377" s="724"/>
      <c r="Y377" s="724"/>
      <c r="Z377" s="724"/>
    </row>
    <row r="378" spans="1:26" ht="14.25" customHeight="1">
      <c r="A378" s="724"/>
      <c r="B378" s="724"/>
      <c r="C378" s="724"/>
      <c r="D378" s="724"/>
      <c r="E378" s="724"/>
      <c r="F378" s="724"/>
      <c r="G378" s="724"/>
      <c r="H378" s="724"/>
      <c r="I378" s="724"/>
      <c r="J378" s="724"/>
      <c r="K378" s="724"/>
      <c r="L378" s="724"/>
      <c r="M378" s="724"/>
      <c r="N378" s="724"/>
      <c r="O378" s="724"/>
      <c r="P378" s="724"/>
      <c r="Q378" s="724"/>
      <c r="R378" s="724"/>
      <c r="S378" s="724"/>
      <c r="T378" s="724"/>
      <c r="U378" s="724"/>
      <c r="V378" s="724"/>
      <c r="W378" s="724"/>
      <c r="X378" s="724"/>
      <c r="Y378" s="724"/>
      <c r="Z378" s="724"/>
    </row>
    <row r="379" spans="1:26" ht="14.25" customHeight="1">
      <c r="A379" s="724"/>
      <c r="B379" s="724"/>
      <c r="C379" s="724"/>
      <c r="D379" s="724"/>
      <c r="E379" s="724"/>
      <c r="F379" s="724"/>
      <c r="G379" s="724"/>
      <c r="H379" s="724"/>
      <c r="I379" s="724"/>
      <c r="J379" s="724"/>
      <c r="K379" s="724"/>
      <c r="L379" s="724"/>
      <c r="M379" s="724"/>
      <c r="N379" s="724"/>
      <c r="O379" s="724"/>
      <c r="P379" s="724"/>
      <c r="Q379" s="724"/>
      <c r="R379" s="724"/>
      <c r="S379" s="724"/>
      <c r="T379" s="724"/>
      <c r="U379" s="724"/>
      <c r="V379" s="724"/>
      <c r="W379" s="724"/>
      <c r="X379" s="724"/>
      <c r="Y379" s="724"/>
      <c r="Z379" s="724"/>
    </row>
    <row r="380" spans="1:26" ht="14.25" customHeight="1">
      <c r="A380" s="724"/>
      <c r="B380" s="724"/>
      <c r="C380" s="724"/>
      <c r="D380" s="724"/>
      <c r="E380" s="724"/>
      <c r="F380" s="724"/>
      <c r="G380" s="724"/>
      <c r="H380" s="724"/>
      <c r="I380" s="724"/>
      <c r="J380" s="724"/>
      <c r="K380" s="724"/>
      <c r="L380" s="724"/>
      <c r="M380" s="724"/>
      <c r="N380" s="724"/>
      <c r="O380" s="724"/>
      <c r="P380" s="724"/>
      <c r="Q380" s="724"/>
      <c r="R380" s="724"/>
      <c r="S380" s="724"/>
      <c r="T380" s="724"/>
      <c r="U380" s="724"/>
      <c r="V380" s="724"/>
      <c r="W380" s="724"/>
      <c r="X380" s="724"/>
      <c r="Y380" s="724"/>
      <c r="Z380" s="724"/>
    </row>
    <row r="381" spans="1:26" ht="14.25" customHeight="1">
      <c r="A381" s="724"/>
      <c r="B381" s="724"/>
      <c r="C381" s="724"/>
      <c r="D381" s="724"/>
      <c r="E381" s="724"/>
      <c r="F381" s="724"/>
      <c r="G381" s="724"/>
      <c r="H381" s="724"/>
      <c r="I381" s="724"/>
      <c r="J381" s="724"/>
      <c r="K381" s="724"/>
      <c r="L381" s="724"/>
      <c r="M381" s="724"/>
      <c r="N381" s="724"/>
      <c r="O381" s="724"/>
      <c r="P381" s="724"/>
      <c r="Q381" s="724"/>
      <c r="R381" s="724"/>
      <c r="S381" s="724"/>
      <c r="T381" s="724"/>
      <c r="U381" s="724"/>
      <c r="V381" s="724"/>
      <c r="W381" s="724"/>
      <c r="X381" s="724"/>
      <c r="Y381" s="724"/>
      <c r="Z381" s="724"/>
    </row>
    <row r="382" spans="1:26" ht="14.25" customHeight="1">
      <c r="A382" s="724"/>
      <c r="B382" s="724"/>
      <c r="C382" s="724"/>
      <c r="D382" s="724"/>
      <c r="E382" s="724"/>
      <c r="F382" s="724"/>
      <c r="G382" s="724"/>
      <c r="H382" s="724"/>
      <c r="I382" s="724"/>
      <c r="J382" s="724"/>
      <c r="K382" s="724"/>
      <c r="L382" s="724"/>
      <c r="M382" s="724"/>
      <c r="N382" s="724"/>
      <c r="O382" s="724"/>
      <c r="P382" s="724"/>
      <c r="Q382" s="724"/>
      <c r="R382" s="724"/>
      <c r="S382" s="724"/>
      <c r="T382" s="724"/>
      <c r="U382" s="724"/>
      <c r="V382" s="724"/>
      <c r="W382" s="724"/>
      <c r="X382" s="724"/>
      <c r="Y382" s="724"/>
      <c r="Z382" s="724"/>
    </row>
    <row r="383" spans="1:26" ht="14.25" customHeight="1">
      <c r="A383" s="724"/>
      <c r="B383" s="724"/>
      <c r="C383" s="724"/>
      <c r="D383" s="724"/>
      <c r="E383" s="724"/>
      <c r="F383" s="724"/>
      <c r="G383" s="724"/>
      <c r="H383" s="724"/>
      <c r="I383" s="724"/>
      <c r="J383" s="724"/>
      <c r="K383" s="724"/>
      <c r="L383" s="724"/>
      <c r="M383" s="724"/>
      <c r="N383" s="724"/>
      <c r="O383" s="724"/>
      <c r="P383" s="724"/>
      <c r="Q383" s="724"/>
      <c r="R383" s="724"/>
      <c r="S383" s="724"/>
      <c r="T383" s="724"/>
      <c r="U383" s="724"/>
      <c r="V383" s="724"/>
      <c r="W383" s="724"/>
      <c r="X383" s="724"/>
      <c r="Y383" s="724"/>
      <c r="Z383" s="724"/>
    </row>
    <row r="384" spans="1:26" ht="14.25" customHeight="1">
      <c r="A384" s="724"/>
      <c r="B384" s="724"/>
      <c r="C384" s="724"/>
      <c r="D384" s="724"/>
      <c r="E384" s="724"/>
      <c r="F384" s="724"/>
      <c r="G384" s="724"/>
      <c r="H384" s="724"/>
      <c r="I384" s="724"/>
      <c r="J384" s="724"/>
      <c r="K384" s="724"/>
      <c r="L384" s="724"/>
      <c r="M384" s="724"/>
      <c r="N384" s="724"/>
      <c r="O384" s="724"/>
      <c r="P384" s="724"/>
      <c r="Q384" s="724"/>
      <c r="R384" s="724"/>
      <c r="S384" s="724"/>
      <c r="T384" s="724"/>
      <c r="U384" s="724"/>
      <c r="V384" s="724"/>
      <c r="W384" s="724"/>
      <c r="X384" s="724"/>
      <c r="Y384" s="724"/>
      <c r="Z384" s="724"/>
    </row>
    <row r="385" spans="1:26" ht="14.25" customHeight="1">
      <c r="A385" s="724"/>
      <c r="B385" s="724"/>
      <c r="C385" s="724"/>
      <c r="D385" s="724"/>
      <c r="E385" s="724"/>
      <c r="F385" s="724"/>
      <c r="G385" s="724"/>
      <c r="H385" s="724"/>
      <c r="I385" s="724"/>
      <c r="J385" s="724"/>
      <c r="K385" s="724"/>
      <c r="L385" s="724"/>
      <c r="M385" s="724"/>
      <c r="N385" s="724"/>
      <c r="O385" s="724"/>
      <c r="P385" s="724"/>
      <c r="Q385" s="724"/>
      <c r="R385" s="724"/>
      <c r="S385" s="724"/>
      <c r="T385" s="724"/>
      <c r="U385" s="724"/>
      <c r="V385" s="724"/>
      <c r="W385" s="724"/>
      <c r="X385" s="724"/>
      <c r="Y385" s="724"/>
      <c r="Z385" s="724"/>
    </row>
    <row r="386" spans="1:26" ht="14.25" customHeight="1">
      <c r="A386" s="724"/>
      <c r="B386" s="724"/>
      <c r="C386" s="724"/>
      <c r="D386" s="724"/>
      <c r="E386" s="724"/>
      <c r="F386" s="724"/>
      <c r="G386" s="724"/>
      <c r="H386" s="724"/>
      <c r="I386" s="724"/>
      <c r="J386" s="724"/>
      <c r="K386" s="724"/>
      <c r="L386" s="724"/>
      <c r="M386" s="724"/>
      <c r="N386" s="724"/>
      <c r="O386" s="724"/>
      <c r="P386" s="724"/>
      <c r="Q386" s="724"/>
      <c r="R386" s="724"/>
      <c r="S386" s="724"/>
      <c r="T386" s="724"/>
      <c r="U386" s="724"/>
      <c r="V386" s="724"/>
      <c r="W386" s="724"/>
      <c r="X386" s="724"/>
      <c r="Y386" s="724"/>
      <c r="Z386" s="724"/>
    </row>
    <row r="387" spans="1:26" ht="14.25" customHeight="1">
      <c r="A387" s="724"/>
      <c r="B387" s="724"/>
      <c r="C387" s="724"/>
      <c r="D387" s="724"/>
      <c r="E387" s="724"/>
      <c r="F387" s="724"/>
      <c r="G387" s="724"/>
      <c r="H387" s="724"/>
      <c r="I387" s="724"/>
      <c r="J387" s="724"/>
      <c r="K387" s="724"/>
      <c r="L387" s="724"/>
      <c r="M387" s="724"/>
      <c r="N387" s="724"/>
      <c r="O387" s="724"/>
      <c r="P387" s="724"/>
      <c r="Q387" s="724"/>
      <c r="R387" s="724"/>
      <c r="S387" s="724"/>
      <c r="T387" s="724"/>
      <c r="U387" s="724"/>
      <c r="V387" s="724"/>
      <c r="W387" s="724"/>
      <c r="X387" s="724"/>
      <c r="Y387" s="724"/>
      <c r="Z387" s="724"/>
    </row>
    <row r="388" spans="1:26" ht="14.25" customHeight="1">
      <c r="A388" s="724"/>
      <c r="B388" s="724"/>
      <c r="C388" s="724"/>
      <c r="D388" s="724"/>
      <c r="E388" s="724"/>
      <c r="F388" s="724"/>
      <c r="G388" s="724"/>
      <c r="H388" s="724"/>
      <c r="I388" s="724"/>
      <c r="J388" s="724"/>
      <c r="K388" s="724"/>
      <c r="L388" s="724"/>
      <c r="M388" s="724"/>
      <c r="N388" s="724"/>
      <c r="O388" s="724"/>
      <c r="P388" s="724"/>
      <c r="Q388" s="724"/>
      <c r="R388" s="724"/>
      <c r="S388" s="724"/>
      <c r="T388" s="724"/>
      <c r="U388" s="724"/>
      <c r="V388" s="724"/>
      <c r="W388" s="724"/>
      <c r="X388" s="724"/>
      <c r="Y388" s="724"/>
      <c r="Z388" s="724"/>
    </row>
    <row r="389" spans="1:26" ht="14.25" customHeight="1">
      <c r="A389" s="724"/>
      <c r="B389" s="724"/>
      <c r="C389" s="724"/>
      <c r="D389" s="724"/>
      <c r="E389" s="724"/>
      <c r="F389" s="724"/>
      <c r="G389" s="724"/>
      <c r="H389" s="724"/>
      <c r="I389" s="724"/>
      <c r="J389" s="724"/>
      <c r="K389" s="724"/>
      <c r="L389" s="724"/>
      <c r="M389" s="724"/>
      <c r="N389" s="724"/>
      <c r="O389" s="724"/>
      <c r="P389" s="724"/>
      <c r="Q389" s="724"/>
      <c r="R389" s="724"/>
      <c r="S389" s="724"/>
      <c r="T389" s="724"/>
      <c r="U389" s="724"/>
      <c r="V389" s="724"/>
      <c r="W389" s="724"/>
      <c r="X389" s="724"/>
      <c r="Y389" s="724"/>
      <c r="Z389" s="724"/>
    </row>
    <row r="390" spans="1:26" ht="14.25" customHeight="1">
      <c r="A390" s="724"/>
      <c r="B390" s="724"/>
      <c r="C390" s="724"/>
      <c r="D390" s="724"/>
      <c r="E390" s="724"/>
      <c r="F390" s="724"/>
      <c r="G390" s="724"/>
      <c r="H390" s="724"/>
      <c r="I390" s="724"/>
      <c r="J390" s="724"/>
      <c r="K390" s="724"/>
      <c r="L390" s="724"/>
      <c r="M390" s="724"/>
      <c r="N390" s="724"/>
      <c r="O390" s="724"/>
      <c r="P390" s="724"/>
      <c r="Q390" s="724"/>
      <c r="R390" s="724"/>
      <c r="S390" s="724"/>
      <c r="T390" s="724"/>
      <c r="U390" s="724"/>
      <c r="V390" s="724"/>
      <c r="W390" s="724"/>
      <c r="X390" s="724"/>
      <c r="Y390" s="724"/>
      <c r="Z390" s="724"/>
    </row>
    <row r="391" spans="1:26" ht="14.25" customHeight="1">
      <c r="A391" s="724"/>
      <c r="B391" s="724"/>
      <c r="C391" s="724"/>
      <c r="D391" s="724"/>
      <c r="E391" s="724"/>
      <c r="F391" s="724"/>
      <c r="G391" s="724"/>
      <c r="H391" s="724"/>
      <c r="I391" s="724"/>
      <c r="J391" s="724"/>
      <c r="K391" s="724"/>
      <c r="L391" s="724"/>
      <c r="M391" s="724"/>
      <c r="N391" s="724"/>
      <c r="O391" s="724"/>
      <c r="P391" s="724"/>
      <c r="Q391" s="724"/>
      <c r="R391" s="724"/>
      <c r="S391" s="724"/>
      <c r="T391" s="724"/>
      <c r="U391" s="724"/>
      <c r="V391" s="724"/>
      <c r="W391" s="724"/>
      <c r="X391" s="724"/>
      <c r="Y391" s="724"/>
      <c r="Z391" s="724"/>
    </row>
    <row r="392" spans="1:26" ht="14.25" customHeight="1">
      <c r="A392" s="724"/>
      <c r="B392" s="724"/>
      <c r="C392" s="724"/>
      <c r="D392" s="724"/>
      <c r="E392" s="724"/>
      <c r="F392" s="724"/>
      <c r="G392" s="724"/>
      <c r="H392" s="724"/>
      <c r="I392" s="724"/>
      <c r="J392" s="724"/>
      <c r="K392" s="724"/>
      <c r="L392" s="724"/>
      <c r="M392" s="724"/>
      <c r="N392" s="724"/>
      <c r="O392" s="724"/>
      <c r="P392" s="724"/>
      <c r="Q392" s="724"/>
      <c r="R392" s="724"/>
      <c r="S392" s="724"/>
      <c r="T392" s="724"/>
      <c r="U392" s="724"/>
      <c r="V392" s="724"/>
      <c r="W392" s="724"/>
      <c r="X392" s="724"/>
      <c r="Y392" s="724"/>
      <c r="Z392" s="724"/>
    </row>
    <row r="393" spans="1:26" ht="14.25" customHeight="1">
      <c r="A393" s="724"/>
      <c r="B393" s="724"/>
      <c r="C393" s="724"/>
      <c r="D393" s="724"/>
      <c r="E393" s="724"/>
      <c r="F393" s="724"/>
      <c r="G393" s="724"/>
      <c r="H393" s="724"/>
      <c r="I393" s="724"/>
      <c r="J393" s="724"/>
      <c r="K393" s="724"/>
      <c r="L393" s="724"/>
      <c r="M393" s="724"/>
      <c r="N393" s="724"/>
      <c r="O393" s="724"/>
      <c r="P393" s="724"/>
      <c r="Q393" s="724"/>
      <c r="R393" s="724"/>
      <c r="S393" s="724"/>
      <c r="T393" s="724"/>
      <c r="U393" s="724"/>
      <c r="V393" s="724"/>
      <c r="W393" s="724"/>
      <c r="X393" s="724"/>
      <c r="Y393" s="724"/>
      <c r="Z393" s="724"/>
    </row>
    <row r="394" spans="1:26" ht="14.25" customHeight="1">
      <c r="A394" s="724"/>
      <c r="B394" s="724"/>
      <c r="C394" s="724"/>
      <c r="D394" s="724"/>
      <c r="E394" s="724"/>
      <c r="F394" s="724"/>
      <c r="G394" s="724"/>
      <c r="H394" s="724"/>
      <c r="I394" s="724"/>
      <c r="J394" s="724"/>
      <c r="K394" s="724"/>
      <c r="L394" s="724"/>
      <c r="M394" s="724"/>
      <c r="N394" s="724"/>
      <c r="O394" s="724"/>
      <c r="P394" s="724"/>
      <c r="Q394" s="724"/>
      <c r="R394" s="724"/>
      <c r="S394" s="724"/>
      <c r="T394" s="724"/>
      <c r="U394" s="724"/>
      <c r="V394" s="724"/>
      <c r="W394" s="724"/>
      <c r="X394" s="724"/>
      <c r="Y394" s="724"/>
      <c r="Z394" s="724"/>
    </row>
    <row r="395" spans="1:26" ht="14.25" customHeight="1">
      <c r="A395" s="724"/>
      <c r="B395" s="724"/>
      <c r="C395" s="724"/>
      <c r="D395" s="724"/>
      <c r="E395" s="724"/>
      <c r="F395" s="724"/>
      <c r="G395" s="724"/>
      <c r="H395" s="724"/>
      <c r="I395" s="724"/>
      <c r="J395" s="724"/>
      <c r="K395" s="724"/>
      <c r="L395" s="724"/>
      <c r="M395" s="724"/>
      <c r="N395" s="724"/>
      <c r="O395" s="724"/>
      <c r="P395" s="724"/>
      <c r="Q395" s="724"/>
      <c r="R395" s="724"/>
      <c r="S395" s="724"/>
      <c r="T395" s="724"/>
      <c r="U395" s="724"/>
      <c r="V395" s="724"/>
      <c r="W395" s="724"/>
      <c r="X395" s="724"/>
      <c r="Y395" s="724"/>
      <c r="Z395" s="724"/>
    </row>
    <row r="396" spans="1:26" ht="14.25" customHeight="1">
      <c r="A396" s="724"/>
      <c r="B396" s="724"/>
      <c r="C396" s="724"/>
      <c r="D396" s="724"/>
      <c r="E396" s="724"/>
      <c r="F396" s="724"/>
      <c r="G396" s="724"/>
      <c r="H396" s="724"/>
      <c r="I396" s="724"/>
      <c r="J396" s="724"/>
      <c r="K396" s="724"/>
      <c r="L396" s="724"/>
      <c r="M396" s="724"/>
      <c r="N396" s="724"/>
      <c r="O396" s="724"/>
      <c r="P396" s="724"/>
      <c r="Q396" s="724"/>
      <c r="R396" s="724"/>
      <c r="S396" s="724"/>
      <c r="T396" s="724"/>
      <c r="U396" s="724"/>
      <c r="V396" s="724"/>
      <c r="W396" s="724"/>
      <c r="X396" s="724"/>
      <c r="Y396" s="724"/>
      <c r="Z396" s="724"/>
    </row>
    <row r="397" spans="1:26" ht="14.25" customHeight="1">
      <c r="A397" s="724"/>
      <c r="B397" s="724"/>
      <c r="C397" s="724"/>
      <c r="D397" s="724"/>
      <c r="E397" s="724"/>
      <c r="F397" s="724"/>
      <c r="G397" s="724"/>
      <c r="H397" s="724"/>
      <c r="I397" s="724"/>
      <c r="J397" s="724"/>
      <c r="K397" s="724"/>
      <c r="L397" s="724"/>
      <c r="M397" s="724"/>
      <c r="N397" s="724"/>
      <c r="O397" s="724"/>
      <c r="P397" s="724"/>
      <c r="Q397" s="724"/>
      <c r="R397" s="724"/>
      <c r="S397" s="724"/>
      <c r="T397" s="724"/>
      <c r="U397" s="724"/>
      <c r="V397" s="724"/>
      <c r="W397" s="724"/>
      <c r="X397" s="724"/>
      <c r="Y397" s="724"/>
      <c r="Z397" s="724"/>
    </row>
    <row r="398" spans="1:26" ht="14.25" customHeight="1">
      <c r="A398" s="724"/>
      <c r="B398" s="724"/>
      <c r="C398" s="724"/>
      <c r="D398" s="724"/>
      <c r="E398" s="724"/>
      <c r="F398" s="724"/>
      <c r="G398" s="724"/>
      <c r="H398" s="724"/>
      <c r="I398" s="724"/>
      <c r="J398" s="724"/>
      <c r="K398" s="724"/>
      <c r="L398" s="724"/>
      <c r="M398" s="724"/>
      <c r="N398" s="724"/>
      <c r="O398" s="724"/>
      <c r="P398" s="724"/>
      <c r="Q398" s="724"/>
      <c r="R398" s="724"/>
      <c r="S398" s="724"/>
      <c r="T398" s="724"/>
      <c r="U398" s="724"/>
      <c r="V398" s="724"/>
      <c r="W398" s="724"/>
      <c r="X398" s="724"/>
      <c r="Y398" s="724"/>
      <c r="Z398" s="724"/>
    </row>
    <row r="399" spans="1:26" ht="14.25" customHeight="1">
      <c r="A399" s="724"/>
      <c r="B399" s="724"/>
      <c r="C399" s="724"/>
      <c r="D399" s="724"/>
      <c r="E399" s="724"/>
      <c r="F399" s="724"/>
      <c r="G399" s="724"/>
      <c r="H399" s="724"/>
      <c r="I399" s="724"/>
      <c r="J399" s="724"/>
      <c r="K399" s="724"/>
      <c r="L399" s="724"/>
      <c r="M399" s="724"/>
      <c r="N399" s="724"/>
      <c r="O399" s="724"/>
      <c r="P399" s="724"/>
      <c r="Q399" s="724"/>
      <c r="R399" s="724"/>
      <c r="S399" s="724"/>
      <c r="T399" s="724"/>
      <c r="U399" s="724"/>
      <c r="V399" s="724"/>
      <c r="W399" s="724"/>
      <c r="X399" s="724"/>
      <c r="Y399" s="724"/>
      <c r="Z399" s="724"/>
    </row>
    <row r="400" spans="1:26" ht="14.25" customHeight="1">
      <c r="A400" s="724"/>
      <c r="B400" s="724"/>
      <c r="C400" s="724"/>
      <c r="D400" s="724"/>
      <c r="E400" s="724"/>
      <c r="F400" s="724"/>
      <c r="G400" s="724"/>
      <c r="H400" s="724"/>
      <c r="I400" s="724"/>
      <c r="J400" s="724"/>
      <c r="K400" s="724"/>
      <c r="L400" s="724"/>
      <c r="M400" s="724"/>
      <c r="N400" s="724"/>
      <c r="O400" s="724"/>
      <c r="P400" s="724"/>
      <c r="Q400" s="724"/>
      <c r="R400" s="724"/>
      <c r="S400" s="724"/>
      <c r="T400" s="724"/>
      <c r="U400" s="724"/>
      <c r="V400" s="724"/>
      <c r="W400" s="724"/>
      <c r="X400" s="724"/>
      <c r="Y400" s="724"/>
      <c r="Z400" s="724"/>
    </row>
    <row r="401" spans="1:26" ht="14.25" customHeight="1">
      <c r="A401" s="724"/>
      <c r="B401" s="724"/>
      <c r="C401" s="724"/>
      <c r="D401" s="724"/>
      <c r="E401" s="724"/>
      <c r="F401" s="724"/>
      <c r="G401" s="724"/>
      <c r="H401" s="724"/>
      <c r="I401" s="724"/>
      <c r="J401" s="724"/>
      <c r="K401" s="724"/>
      <c r="L401" s="724"/>
      <c r="M401" s="724"/>
      <c r="N401" s="724"/>
      <c r="O401" s="724"/>
      <c r="P401" s="724"/>
      <c r="Q401" s="724"/>
      <c r="R401" s="724"/>
      <c r="S401" s="724"/>
      <c r="T401" s="724"/>
      <c r="U401" s="724"/>
      <c r="V401" s="724"/>
      <c r="W401" s="724"/>
      <c r="X401" s="724"/>
      <c r="Y401" s="724"/>
      <c r="Z401" s="724"/>
    </row>
    <row r="402" spans="1:26" ht="14.25" customHeight="1">
      <c r="A402" s="724"/>
      <c r="B402" s="724"/>
      <c r="C402" s="724"/>
      <c r="D402" s="724"/>
      <c r="E402" s="724"/>
      <c r="F402" s="724"/>
      <c r="G402" s="724"/>
      <c r="H402" s="724"/>
      <c r="I402" s="724"/>
      <c r="J402" s="724"/>
      <c r="K402" s="724"/>
      <c r="L402" s="724"/>
      <c r="M402" s="724"/>
      <c r="N402" s="724"/>
      <c r="O402" s="724"/>
      <c r="P402" s="724"/>
      <c r="Q402" s="724"/>
      <c r="R402" s="724"/>
      <c r="S402" s="724"/>
      <c r="T402" s="724"/>
      <c r="U402" s="724"/>
      <c r="V402" s="724"/>
      <c r="W402" s="724"/>
      <c r="X402" s="724"/>
      <c r="Y402" s="724"/>
      <c r="Z402" s="724"/>
    </row>
    <row r="403" spans="1:26" ht="14.25" customHeight="1">
      <c r="A403" s="724"/>
      <c r="B403" s="724"/>
      <c r="C403" s="724"/>
      <c r="D403" s="724"/>
      <c r="E403" s="724"/>
      <c r="F403" s="724"/>
      <c r="G403" s="724"/>
      <c r="H403" s="724"/>
      <c r="I403" s="724"/>
      <c r="J403" s="724"/>
      <c r="K403" s="724"/>
      <c r="L403" s="724"/>
      <c r="M403" s="724"/>
      <c r="N403" s="724"/>
      <c r="O403" s="724"/>
      <c r="P403" s="724"/>
      <c r="Q403" s="724"/>
      <c r="R403" s="724"/>
      <c r="S403" s="724"/>
      <c r="T403" s="724"/>
      <c r="U403" s="724"/>
      <c r="V403" s="724"/>
      <c r="W403" s="724"/>
      <c r="X403" s="724"/>
      <c r="Y403" s="724"/>
      <c r="Z403" s="724"/>
    </row>
    <row r="404" spans="1:26" ht="14.25" customHeight="1">
      <c r="A404" s="724"/>
      <c r="B404" s="724"/>
      <c r="C404" s="724"/>
      <c r="D404" s="724"/>
      <c r="E404" s="724"/>
      <c r="F404" s="724"/>
      <c r="G404" s="724"/>
      <c r="H404" s="724"/>
      <c r="I404" s="724"/>
      <c r="J404" s="724"/>
      <c r="K404" s="724"/>
      <c r="L404" s="724"/>
      <c r="M404" s="724"/>
      <c r="N404" s="724"/>
      <c r="O404" s="724"/>
      <c r="P404" s="724"/>
      <c r="Q404" s="724"/>
      <c r="R404" s="724"/>
      <c r="S404" s="724"/>
      <c r="T404" s="724"/>
      <c r="U404" s="724"/>
      <c r="V404" s="724"/>
      <c r="W404" s="724"/>
      <c r="X404" s="724"/>
      <c r="Y404" s="724"/>
      <c r="Z404" s="724"/>
    </row>
    <row r="405" spans="1:26" ht="14.25" customHeight="1">
      <c r="A405" s="724"/>
      <c r="B405" s="724"/>
      <c r="C405" s="724"/>
      <c r="D405" s="724"/>
      <c r="E405" s="724"/>
      <c r="F405" s="724"/>
      <c r="G405" s="724"/>
      <c r="H405" s="724"/>
      <c r="I405" s="724"/>
      <c r="J405" s="724"/>
      <c r="K405" s="724"/>
      <c r="L405" s="724"/>
      <c r="M405" s="724"/>
      <c r="N405" s="724"/>
      <c r="O405" s="724"/>
      <c r="P405" s="724"/>
      <c r="Q405" s="724"/>
      <c r="R405" s="724"/>
      <c r="S405" s="724"/>
      <c r="T405" s="724"/>
      <c r="U405" s="724"/>
      <c r="V405" s="724"/>
      <c r="W405" s="724"/>
      <c r="X405" s="724"/>
      <c r="Y405" s="724"/>
      <c r="Z405" s="724"/>
    </row>
    <row r="406" spans="1:26" ht="14.25" customHeight="1">
      <c r="A406" s="724"/>
      <c r="B406" s="724"/>
      <c r="C406" s="724"/>
      <c r="D406" s="724"/>
      <c r="E406" s="724"/>
      <c r="F406" s="724"/>
      <c r="G406" s="724"/>
      <c r="H406" s="724"/>
      <c r="I406" s="724"/>
      <c r="J406" s="724"/>
      <c r="K406" s="724"/>
      <c r="L406" s="724"/>
      <c r="M406" s="724"/>
      <c r="N406" s="724"/>
      <c r="O406" s="724"/>
      <c r="P406" s="724"/>
      <c r="Q406" s="724"/>
      <c r="R406" s="724"/>
      <c r="S406" s="724"/>
      <c r="T406" s="724"/>
      <c r="U406" s="724"/>
      <c r="V406" s="724"/>
      <c r="W406" s="724"/>
      <c r="X406" s="724"/>
      <c r="Y406" s="724"/>
      <c r="Z406" s="724"/>
    </row>
    <row r="407" spans="1:26" ht="14.25" customHeight="1">
      <c r="A407" s="724"/>
      <c r="B407" s="724"/>
      <c r="C407" s="724"/>
      <c r="D407" s="724"/>
      <c r="E407" s="724"/>
      <c r="F407" s="724"/>
      <c r="G407" s="724"/>
      <c r="H407" s="724"/>
      <c r="I407" s="724"/>
      <c r="J407" s="724"/>
      <c r="K407" s="724"/>
      <c r="L407" s="724"/>
      <c r="M407" s="724"/>
      <c r="N407" s="724"/>
      <c r="O407" s="724"/>
      <c r="P407" s="724"/>
      <c r="Q407" s="724"/>
      <c r="R407" s="724"/>
      <c r="S407" s="724"/>
      <c r="T407" s="724"/>
      <c r="U407" s="724"/>
      <c r="V407" s="724"/>
      <c r="W407" s="724"/>
      <c r="X407" s="724"/>
      <c r="Y407" s="724"/>
      <c r="Z407" s="724"/>
    </row>
    <row r="408" spans="1:26" ht="14.25" customHeight="1">
      <c r="A408" s="724"/>
      <c r="B408" s="724"/>
      <c r="C408" s="724"/>
      <c r="D408" s="724"/>
      <c r="E408" s="724"/>
      <c r="F408" s="724"/>
      <c r="G408" s="724"/>
      <c r="H408" s="724"/>
      <c r="I408" s="724"/>
      <c r="J408" s="724"/>
      <c r="K408" s="724"/>
      <c r="L408" s="724"/>
      <c r="M408" s="724"/>
      <c r="N408" s="724"/>
      <c r="O408" s="724"/>
      <c r="P408" s="724"/>
      <c r="Q408" s="724"/>
      <c r="R408" s="724"/>
      <c r="S408" s="724"/>
      <c r="T408" s="724"/>
      <c r="U408" s="724"/>
      <c r="V408" s="724"/>
      <c r="W408" s="724"/>
      <c r="X408" s="724"/>
      <c r="Y408" s="724"/>
      <c r="Z408" s="724"/>
    </row>
    <row r="409" spans="1:26" ht="14.25" customHeight="1">
      <c r="A409" s="724"/>
      <c r="B409" s="724"/>
      <c r="C409" s="724"/>
      <c r="D409" s="724"/>
      <c r="E409" s="724"/>
      <c r="F409" s="724"/>
      <c r="G409" s="724"/>
      <c r="H409" s="724"/>
      <c r="I409" s="724"/>
      <c r="J409" s="724"/>
      <c r="K409" s="724"/>
      <c r="L409" s="724"/>
      <c r="M409" s="724"/>
      <c r="N409" s="724"/>
      <c r="O409" s="724"/>
      <c r="P409" s="724"/>
      <c r="Q409" s="724"/>
      <c r="R409" s="724"/>
      <c r="S409" s="724"/>
      <c r="T409" s="724"/>
      <c r="U409" s="724"/>
      <c r="V409" s="724"/>
      <c r="W409" s="724"/>
      <c r="X409" s="724"/>
      <c r="Y409" s="724"/>
      <c r="Z409" s="724"/>
    </row>
    <row r="410" spans="1:26" ht="14.25" customHeight="1">
      <c r="A410" s="724"/>
      <c r="B410" s="724"/>
      <c r="C410" s="724"/>
      <c r="D410" s="724"/>
      <c r="E410" s="724"/>
      <c r="F410" s="724"/>
      <c r="G410" s="724"/>
      <c r="H410" s="724"/>
      <c r="I410" s="724"/>
      <c r="J410" s="724"/>
      <c r="K410" s="724"/>
      <c r="L410" s="724"/>
      <c r="M410" s="724"/>
      <c r="N410" s="724"/>
      <c r="O410" s="724"/>
      <c r="P410" s="724"/>
      <c r="Q410" s="724"/>
      <c r="R410" s="724"/>
      <c r="S410" s="724"/>
      <c r="T410" s="724"/>
      <c r="U410" s="724"/>
      <c r="V410" s="724"/>
      <c r="W410" s="724"/>
      <c r="X410" s="724"/>
      <c r="Y410" s="724"/>
      <c r="Z410" s="724"/>
    </row>
    <row r="411" spans="1:26" ht="14.25" customHeight="1">
      <c r="A411" s="724"/>
      <c r="B411" s="724"/>
      <c r="C411" s="724"/>
      <c r="D411" s="724"/>
      <c r="E411" s="724"/>
      <c r="F411" s="724"/>
      <c r="G411" s="724"/>
      <c r="H411" s="724"/>
      <c r="I411" s="724"/>
      <c r="J411" s="724"/>
      <c r="K411" s="724"/>
      <c r="L411" s="724"/>
      <c r="M411" s="724"/>
      <c r="N411" s="724"/>
      <c r="O411" s="724"/>
      <c r="P411" s="724"/>
      <c r="Q411" s="724"/>
      <c r="R411" s="724"/>
      <c r="S411" s="724"/>
      <c r="T411" s="724"/>
      <c r="U411" s="724"/>
      <c r="V411" s="724"/>
      <c r="W411" s="724"/>
      <c r="X411" s="724"/>
      <c r="Y411" s="724"/>
      <c r="Z411" s="724"/>
    </row>
    <row r="412" spans="1:26" ht="14.25" customHeight="1">
      <c r="A412" s="724"/>
      <c r="B412" s="724"/>
      <c r="C412" s="724"/>
      <c r="D412" s="724"/>
      <c r="E412" s="724"/>
      <c r="F412" s="724"/>
      <c r="G412" s="724"/>
      <c r="H412" s="724"/>
      <c r="I412" s="724"/>
      <c r="J412" s="724"/>
      <c r="K412" s="724"/>
      <c r="L412" s="724"/>
      <c r="M412" s="724"/>
      <c r="N412" s="724"/>
      <c r="O412" s="724"/>
      <c r="P412" s="724"/>
      <c r="Q412" s="724"/>
      <c r="R412" s="724"/>
      <c r="S412" s="724"/>
      <c r="T412" s="724"/>
      <c r="U412" s="724"/>
      <c r="V412" s="724"/>
      <c r="W412" s="724"/>
      <c r="X412" s="724"/>
      <c r="Y412" s="724"/>
      <c r="Z412" s="724"/>
    </row>
    <row r="413" spans="1:26" ht="14.25" customHeight="1">
      <c r="A413" s="724"/>
      <c r="B413" s="724"/>
      <c r="C413" s="724"/>
      <c r="D413" s="724"/>
      <c r="E413" s="724"/>
      <c r="F413" s="724"/>
      <c r="G413" s="724"/>
      <c r="H413" s="724"/>
      <c r="I413" s="724"/>
      <c r="J413" s="724"/>
      <c r="K413" s="724"/>
      <c r="L413" s="724"/>
      <c r="M413" s="724"/>
      <c r="N413" s="724"/>
      <c r="O413" s="724"/>
      <c r="P413" s="724"/>
      <c r="Q413" s="724"/>
      <c r="R413" s="724"/>
      <c r="S413" s="724"/>
      <c r="T413" s="724"/>
      <c r="U413" s="724"/>
      <c r="V413" s="724"/>
      <c r="W413" s="724"/>
      <c r="X413" s="724"/>
      <c r="Y413" s="724"/>
      <c r="Z413" s="724"/>
    </row>
    <row r="414" spans="1:26" ht="14.25" customHeight="1">
      <c r="A414" s="724"/>
      <c r="B414" s="724"/>
      <c r="C414" s="724"/>
      <c r="D414" s="724"/>
      <c r="E414" s="724"/>
      <c r="F414" s="724"/>
      <c r="G414" s="724"/>
      <c r="H414" s="724"/>
      <c r="I414" s="724"/>
      <c r="J414" s="724"/>
      <c r="K414" s="724"/>
      <c r="L414" s="724"/>
      <c r="M414" s="724"/>
      <c r="N414" s="724"/>
      <c r="O414" s="724"/>
      <c r="P414" s="724"/>
      <c r="Q414" s="724"/>
      <c r="R414" s="724"/>
      <c r="S414" s="724"/>
      <c r="T414" s="724"/>
      <c r="U414" s="724"/>
      <c r="V414" s="724"/>
      <c r="W414" s="724"/>
      <c r="X414" s="724"/>
      <c r="Y414" s="724"/>
      <c r="Z414" s="724"/>
    </row>
    <row r="415" spans="1:26" ht="14.25" customHeight="1">
      <c r="A415" s="724"/>
      <c r="B415" s="724"/>
      <c r="C415" s="724"/>
      <c r="D415" s="724"/>
      <c r="E415" s="724"/>
      <c r="F415" s="724"/>
      <c r="G415" s="724"/>
      <c r="H415" s="724"/>
      <c r="I415" s="724"/>
      <c r="J415" s="724"/>
      <c r="K415" s="724"/>
      <c r="L415" s="724"/>
      <c r="M415" s="724"/>
      <c r="N415" s="724"/>
      <c r="O415" s="724"/>
      <c r="P415" s="724"/>
      <c r="Q415" s="724"/>
      <c r="R415" s="724"/>
      <c r="S415" s="724"/>
      <c r="T415" s="724"/>
      <c r="U415" s="724"/>
      <c r="V415" s="724"/>
      <c r="W415" s="724"/>
      <c r="X415" s="724"/>
      <c r="Y415" s="724"/>
      <c r="Z415" s="724"/>
    </row>
    <row r="416" spans="1:26" ht="14.25" customHeight="1">
      <c r="A416" s="724"/>
      <c r="B416" s="724"/>
      <c r="C416" s="724"/>
      <c r="D416" s="724"/>
      <c r="E416" s="724"/>
      <c r="F416" s="724"/>
      <c r="G416" s="724"/>
      <c r="H416" s="724"/>
      <c r="I416" s="724"/>
      <c r="J416" s="724"/>
      <c r="K416" s="724"/>
      <c r="L416" s="724"/>
      <c r="M416" s="724"/>
      <c r="N416" s="724"/>
      <c r="O416" s="724"/>
      <c r="P416" s="724"/>
      <c r="Q416" s="724"/>
      <c r="R416" s="724"/>
      <c r="S416" s="724"/>
      <c r="T416" s="724"/>
      <c r="U416" s="724"/>
      <c r="V416" s="724"/>
      <c r="W416" s="724"/>
      <c r="X416" s="724"/>
      <c r="Y416" s="724"/>
      <c r="Z416" s="724"/>
    </row>
    <row r="417" spans="1:26" ht="14.25" customHeight="1">
      <c r="A417" s="724"/>
      <c r="B417" s="724"/>
      <c r="C417" s="724"/>
      <c r="D417" s="724"/>
      <c r="E417" s="724"/>
      <c r="F417" s="724"/>
      <c r="G417" s="724"/>
      <c r="H417" s="724"/>
      <c r="I417" s="724"/>
      <c r="J417" s="724"/>
      <c r="K417" s="724"/>
      <c r="L417" s="724"/>
      <c r="M417" s="724"/>
      <c r="N417" s="724"/>
      <c r="O417" s="724"/>
      <c r="P417" s="724"/>
      <c r="Q417" s="724"/>
      <c r="R417" s="724"/>
      <c r="S417" s="724"/>
      <c r="T417" s="724"/>
      <c r="U417" s="724"/>
      <c r="V417" s="724"/>
      <c r="W417" s="724"/>
      <c r="X417" s="724"/>
      <c r="Y417" s="724"/>
      <c r="Z417" s="724"/>
    </row>
    <row r="418" spans="1:26" ht="14.25" customHeight="1">
      <c r="A418" s="724"/>
      <c r="B418" s="724"/>
      <c r="C418" s="724"/>
      <c r="D418" s="724"/>
      <c r="E418" s="724"/>
      <c r="F418" s="724"/>
      <c r="G418" s="724"/>
      <c r="H418" s="724"/>
      <c r="I418" s="724"/>
      <c r="J418" s="724"/>
      <c r="K418" s="724"/>
      <c r="L418" s="724"/>
      <c r="M418" s="724"/>
      <c r="N418" s="724"/>
      <c r="O418" s="724"/>
      <c r="P418" s="724"/>
      <c r="Q418" s="724"/>
      <c r="R418" s="724"/>
      <c r="S418" s="724"/>
      <c r="T418" s="724"/>
      <c r="U418" s="724"/>
      <c r="V418" s="724"/>
      <c r="W418" s="724"/>
      <c r="X418" s="724"/>
      <c r="Y418" s="724"/>
      <c r="Z418" s="724"/>
    </row>
    <row r="419" spans="1:26" ht="14.25" customHeight="1">
      <c r="A419" s="724"/>
      <c r="B419" s="724"/>
      <c r="C419" s="724"/>
      <c r="D419" s="724"/>
      <c r="E419" s="724"/>
      <c r="F419" s="724"/>
      <c r="G419" s="724"/>
      <c r="H419" s="724"/>
      <c r="I419" s="724"/>
      <c r="J419" s="724"/>
      <c r="K419" s="724"/>
      <c r="L419" s="724"/>
      <c r="M419" s="724"/>
      <c r="N419" s="724"/>
      <c r="O419" s="724"/>
      <c r="P419" s="724"/>
      <c r="Q419" s="724"/>
      <c r="R419" s="724"/>
      <c r="S419" s="724"/>
      <c r="T419" s="724"/>
      <c r="U419" s="724"/>
      <c r="V419" s="724"/>
      <c r="W419" s="724"/>
      <c r="X419" s="724"/>
      <c r="Y419" s="724"/>
      <c r="Z419" s="724"/>
    </row>
    <row r="420" spans="1:26" ht="14.25" customHeight="1">
      <c r="A420" s="724"/>
      <c r="B420" s="724"/>
      <c r="C420" s="724"/>
      <c r="D420" s="724"/>
      <c r="E420" s="724"/>
      <c r="F420" s="724"/>
      <c r="G420" s="724"/>
      <c r="H420" s="724"/>
      <c r="I420" s="724"/>
      <c r="J420" s="724"/>
      <c r="K420" s="724"/>
      <c r="L420" s="724"/>
      <c r="M420" s="724"/>
      <c r="N420" s="724"/>
      <c r="O420" s="724"/>
      <c r="P420" s="724"/>
      <c r="Q420" s="724"/>
      <c r="R420" s="724"/>
      <c r="S420" s="724"/>
      <c r="T420" s="724"/>
      <c r="U420" s="724"/>
      <c r="V420" s="724"/>
      <c r="W420" s="724"/>
      <c r="X420" s="724"/>
      <c r="Y420" s="724"/>
      <c r="Z420" s="724"/>
    </row>
    <row r="421" spans="1:26" ht="14.25" customHeight="1">
      <c r="A421" s="724"/>
      <c r="B421" s="724"/>
      <c r="C421" s="724"/>
      <c r="D421" s="724"/>
      <c r="E421" s="724"/>
      <c r="F421" s="724"/>
      <c r="G421" s="724"/>
      <c r="H421" s="724"/>
      <c r="I421" s="724"/>
      <c r="J421" s="724"/>
      <c r="K421" s="724"/>
      <c r="L421" s="724"/>
      <c r="M421" s="724"/>
      <c r="N421" s="724"/>
      <c r="O421" s="724"/>
      <c r="P421" s="724"/>
      <c r="Q421" s="724"/>
      <c r="R421" s="724"/>
      <c r="S421" s="724"/>
      <c r="T421" s="724"/>
      <c r="U421" s="724"/>
      <c r="V421" s="724"/>
      <c r="W421" s="724"/>
      <c r="X421" s="724"/>
      <c r="Y421" s="724"/>
      <c r="Z421" s="724"/>
    </row>
    <row r="422" spans="1:26" ht="14.25" customHeight="1">
      <c r="A422" s="724"/>
      <c r="B422" s="724"/>
      <c r="C422" s="724"/>
      <c r="D422" s="724"/>
      <c r="E422" s="724"/>
      <c r="F422" s="724"/>
      <c r="G422" s="724"/>
      <c r="H422" s="724"/>
      <c r="I422" s="724"/>
      <c r="J422" s="724"/>
      <c r="K422" s="724"/>
      <c r="L422" s="724"/>
      <c r="M422" s="724"/>
      <c r="N422" s="724"/>
      <c r="O422" s="724"/>
      <c r="P422" s="724"/>
      <c r="Q422" s="724"/>
      <c r="R422" s="724"/>
      <c r="S422" s="724"/>
      <c r="T422" s="724"/>
      <c r="U422" s="724"/>
      <c r="V422" s="724"/>
      <c r="W422" s="724"/>
      <c r="X422" s="724"/>
      <c r="Y422" s="724"/>
      <c r="Z422" s="724"/>
    </row>
    <row r="423" spans="1:26" ht="14.25" customHeight="1">
      <c r="A423" s="724"/>
      <c r="B423" s="724"/>
      <c r="C423" s="724"/>
      <c r="D423" s="724"/>
      <c r="E423" s="724"/>
      <c r="F423" s="724"/>
      <c r="G423" s="724"/>
      <c r="H423" s="724"/>
      <c r="I423" s="724"/>
      <c r="J423" s="724"/>
      <c r="K423" s="724"/>
      <c r="L423" s="724"/>
      <c r="M423" s="724"/>
      <c r="N423" s="724"/>
      <c r="O423" s="724"/>
      <c r="P423" s="724"/>
      <c r="Q423" s="724"/>
      <c r="R423" s="724"/>
      <c r="S423" s="724"/>
      <c r="T423" s="724"/>
      <c r="U423" s="724"/>
      <c r="V423" s="724"/>
      <c r="W423" s="724"/>
      <c r="X423" s="724"/>
      <c r="Y423" s="724"/>
      <c r="Z423" s="724"/>
    </row>
    <row r="424" spans="1:26" ht="14.25" customHeight="1">
      <c r="A424" s="724"/>
      <c r="B424" s="724"/>
      <c r="C424" s="724"/>
      <c r="D424" s="724"/>
      <c r="E424" s="724"/>
      <c r="F424" s="724"/>
      <c r="G424" s="724"/>
      <c r="H424" s="724"/>
      <c r="I424" s="724"/>
      <c r="J424" s="724"/>
      <c r="K424" s="724"/>
      <c r="L424" s="724"/>
      <c r="M424" s="724"/>
      <c r="N424" s="724"/>
      <c r="O424" s="724"/>
      <c r="P424" s="724"/>
      <c r="Q424" s="724"/>
      <c r="R424" s="724"/>
      <c r="S424" s="724"/>
      <c r="T424" s="724"/>
      <c r="U424" s="724"/>
      <c r="V424" s="724"/>
      <c r="W424" s="724"/>
      <c r="X424" s="724"/>
      <c r="Y424" s="724"/>
      <c r="Z424" s="724"/>
    </row>
    <row r="425" spans="1:26" ht="14.25" customHeight="1">
      <c r="A425" s="724"/>
      <c r="B425" s="724"/>
      <c r="C425" s="724"/>
      <c r="D425" s="724"/>
      <c r="E425" s="724"/>
      <c r="F425" s="724"/>
      <c r="G425" s="724"/>
      <c r="H425" s="724"/>
      <c r="I425" s="724"/>
      <c r="J425" s="724"/>
      <c r="K425" s="724"/>
      <c r="L425" s="724"/>
      <c r="M425" s="724"/>
      <c r="N425" s="724"/>
      <c r="O425" s="724"/>
      <c r="P425" s="724"/>
      <c r="Q425" s="724"/>
      <c r="R425" s="724"/>
      <c r="S425" s="724"/>
      <c r="T425" s="724"/>
      <c r="U425" s="724"/>
      <c r="V425" s="724"/>
      <c r="W425" s="724"/>
      <c r="X425" s="724"/>
      <c r="Y425" s="724"/>
      <c r="Z425" s="724"/>
    </row>
    <row r="426" spans="1:26" ht="14.25" customHeight="1">
      <c r="A426" s="724"/>
      <c r="B426" s="724"/>
      <c r="C426" s="724"/>
      <c r="D426" s="724"/>
      <c r="E426" s="724"/>
      <c r="F426" s="724"/>
      <c r="G426" s="724"/>
      <c r="H426" s="724"/>
      <c r="I426" s="724"/>
      <c r="J426" s="724"/>
      <c r="K426" s="724"/>
      <c r="L426" s="724"/>
      <c r="M426" s="724"/>
      <c r="N426" s="724"/>
      <c r="O426" s="724"/>
      <c r="P426" s="724"/>
      <c r="Q426" s="724"/>
      <c r="R426" s="724"/>
      <c r="S426" s="724"/>
      <c r="T426" s="724"/>
      <c r="U426" s="724"/>
      <c r="V426" s="724"/>
      <c r="W426" s="724"/>
      <c r="X426" s="724"/>
      <c r="Y426" s="724"/>
      <c r="Z426" s="724"/>
    </row>
    <row r="427" spans="1:26" ht="14.25" customHeight="1">
      <c r="A427" s="724"/>
      <c r="B427" s="724"/>
      <c r="C427" s="724"/>
      <c r="D427" s="724"/>
      <c r="E427" s="724"/>
      <c r="F427" s="724"/>
      <c r="G427" s="724"/>
      <c r="H427" s="724"/>
      <c r="I427" s="724"/>
      <c r="J427" s="724"/>
      <c r="K427" s="724"/>
      <c r="L427" s="724"/>
      <c r="M427" s="724"/>
      <c r="N427" s="724"/>
      <c r="O427" s="724"/>
      <c r="P427" s="724"/>
      <c r="Q427" s="724"/>
      <c r="R427" s="724"/>
      <c r="S427" s="724"/>
      <c r="T427" s="724"/>
      <c r="U427" s="724"/>
      <c r="V427" s="724"/>
      <c r="W427" s="724"/>
      <c r="X427" s="724"/>
      <c r="Y427" s="724"/>
      <c r="Z427" s="724"/>
    </row>
    <row r="428" spans="1:26" ht="14.25" customHeight="1">
      <c r="A428" s="724"/>
      <c r="B428" s="724"/>
      <c r="C428" s="724"/>
      <c r="D428" s="724"/>
      <c r="E428" s="724"/>
      <c r="F428" s="724"/>
      <c r="G428" s="724"/>
      <c r="H428" s="724"/>
      <c r="I428" s="724"/>
      <c r="J428" s="724"/>
      <c r="K428" s="724"/>
      <c r="L428" s="724"/>
      <c r="M428" s="724"/>
      <c r="N428" s="724"/>
      <c r="O428" s="724"/>
      <c r="P428" s="724"/>
      <c r="Q428" s="724"/>
      <c r="R428" s="724"/>
      <c r="S428" s="724"/>
      <c r="T428" s="724"/>
      <c r="U428" s="724"/>
      <c r="V428" s="724"/>
      <c r="W428" s="724"/>
      <c r="X428" s="724"/>
      <c r="Y428" s="724"/>
      <c r="Z428" s="724"/>
    </row>
    <row r="429" spans="1:26" ht="14.25" customHeight="1">
      <c r="A429" s="724"/>
      <c r="B429" s="724"/>
      <c r="C429" s="724"/>
      <c r="D429" s="724"/>
      <c r="E429" s="724"/>
      <c r="F429" s="724"/>
      <c r="G429" s="724"/>
      <c r="H429" s="724"/>
      <c r="I429" s="724"/>
      <c r="J429" s="724"/>
      <c r="K429" s="724"/>
      <c r="L429" s="724"/>
      <c r="M429" s="724"/>
      <c r="N429" s="724"/>
      <c r="O429" s="724"/>
      <c r="P429" s="724"/>
      <c r="Q429" s="724"/>
      <c r="R429" s="724"/>
      <c r="S429" s="724"/>
      <c r="T429" s="724"/>
      <c r="U429" s="724"/>
      <c r="V429" s="724"/>
      <c r="W429" s="724"/>
      <c r="X429" s="724"/>
      <c r="Y429" s="724"/>
      <c r="Z429" s="724"/>
    </row>
    <row r="430" spans="1:26" ht="14.25" customHeight="1">
      <c r="A430" s="724"/>
      <c r="B430" s="724"/>
      <c r="C430" s="724"/>
      <c r="D430" s="724"/>
      <c r="E430" s="724"/>
      <c r="F430" s="724"/>
      <c r="G430" s="724"/>
      <c r="H430" s="724"/>
      <c r="I430" s="724"/>
      <c r="J430" s="724"/>
      <c r="K430" s="724"/>
      <c r="L430" s="724"/>
      <c r="M430" s="724"/>
      <c r="N430" s="724"/>
      <c r="O430" s="724"/>
      <c r="P430" s="724"/>
      <c r="Q430" s="724"/>
      <c r="R430" s="724"/>
      <c r="S430" s="724"/>
      <c r="T430" s="724"/>
      <c r="U430" s="724"/>
      <c r="V430" s="724"/>
      <c r="W430" s="724"/>
      <c r="X430" s="724"/>
      <c r="Y430" s="724"/>
      <c r="Z430" s="724"/>
    </row>
    <row r="431" spans="1:26" ht="14.25" customHeight="1">
      <c r="A431" s="724"/>
      <c r="B431" s="724"/>
      <c r="C431" s="724"/>
      <c r="D431" s="724"/>
      <c r="E431" s="724"/>
      <c r="F431" s="724"/>
      <c r="G431" s="724"/>
      <c r="H431" s="724"/>
      <c r="I431" s="724"/>
      <c r="J431" s="724"/>
      <c r="K431" s="724"/>
      <c r="L431" s="724"/>
      <c r="M431" s="724"/>
      <c r="N431" s="724"/>
      <c r="O431" s="724"/>
      <c r="P431" s="724"/>
      <c r="Q431" s="724"/>
      <c r="R431" s="724"/>
      <c r="S431" s="724"/>
      <c r="T431" s="724"/>
      <c r="U431" s="724"/>
      <c r="V431" s="724"/>
      <c r="W431" s="724"/>
      <c r="X431" s="724"/>
      <c r="Y431" s="724"/>
      <c r="Z431" s="724"/>
    </row>
    <row r="432" spans="1:26" ht="14.25" customHeight="1">
      <c r="A432" s="724"/>
      <c r="B432" s="724"/>
      <c r="C432" s="724"/>
      <c r="D432" s="724"/>
      <c r="E432" s="724"/>
      <c r="F432" s="724"/>
      <c r="G432" s="724"/>
      <c r="H432" s="724"/>
      <c r="I432" s="724"/>
      <c r="J432" s="724"/>
      <c r="K432" s="724"/>
      <c r="L432" s="724"/>
      <c r="M432" s="724"/>
      <c r="N432" s="724"/>
      <c r="O432" s="724"/>
      <c r="P432" s="724"/>
      <c r="Q432" s="724"/>
      <c r="R432" s="724"/>
      <c r="S432" s="724"/>
      <c r="T432" s="724"/>
      <c r="U432" s="724"/>
      <c r="V432" s="724"/>
      <c r="W432" s="724"/>
      <c r="X432" s="724"/>
      <c r="Y432" s="724"/>
      <c r="Z432" s="724"/>
    </row>
    <row r="433" spans="1:26" ht="14.25" customHeight="1">
      <c r="A433" s="724"/>
      <c r="B433" s="724"/>
      <c r="C433" s="724"/>
      <c r="D433" s="724"/>
      <c r="E433" s="724"/>
      <c r="F433" s="724"/>
      <c r="G433" s="724"/>
      <c r="H433" s="724"/>
      <c r="I433" s="724"/>
      <c r="J433" s="724"/>
      <c r="K433" s="724"/>
      <c r="L433" s="724"/>
      <c r="M433" s="724"/>
      <c r="N433" s="724"/>
      <c r="O433" s="724"/>
      <c r="P433" s="724"/>
      <c r="Q433" s="724"/>
      <c r="R433" s="724"/>
      <c r="S433" s="724"/>
      <c r="T433" s="724"/>
      <c r="U433" s="724"/>
      <c r="V433" s="724"/>
      <c r="W433" s="724"/>
      <c r="X433" s="724"/>
      <c r="Y433" s="724"/>
      <c r="Z433" s="724"/>
    </row>
    <row r="434" spans="1:26" ht="14.25" customHeight="1">
      <c r="A434" s="724"/>
      <c r="B434" s="724"/>
      <c r="C434" s="724"/>
      <c r="D434" s="724"/>
      <c r="E434" s="724"/>
      <c r="F434" s="724"/>
      <c r="G434" s="724"/>
      <c r="H434" s="724"/>
      <c r="I434" s="724"/>
      <c r="J434" s="724"/>
      <c r="K434" s="724"/>
      <c r="L434" s="724"/>
      <c r="M434" s="724"/>
      <c r="N434" s="724"/>
      <c r="O434" s="724"/>
      <c r="P434" s="724"/>
      <c r="Q434" s="724"/>
      <c r="R434" s="724"/>
      <c r="S434" s="724"/>
      <c r="T434" s="724"/>
      <c r="U434" s="724"/>
      <c r="V434" s="724"/>
      <c r="W434" s="724"/>
      <c r="X434" s="724"/>
      <c r="Y434" s="724"/>
      <c r="Z434" s="724"/>
    </row>
    <row r="435" spans="1:26" ht="14.25" customHeight="1">
      <c r="A435" s="724"/>
      <c r="B435" s="724"/>
      <c r="C435" s="724"/>
      <c r="D435" s="724"/>
      <c r="E435" s="724"/>
      <c r="F435" s="724"/>
      <c r="G435" s="724"/>
      <c r="H435" s="724"/>
      <c r="I435" s="724"/>
      <c r="J435" s="724"/>
      <c r="K435" s="724"/>
      <c r="L435" s="724"/>
      <c r="M435" s="724"/>
      <c r="N435" s="724"/>
      <c r="O435" s="724"/>
      <c r="P435" s="724"/>
      <c r="Q435" s="724"/>
      <c r="R435" s="724"/>
      <c r="S435" s="724"/>
      <c r="T435" s="724"/>
      <c r="U435" s="724"/>
      <c r="V435" s="724"/>
      <c r="W435" s="724"/>
      <c r="X435" s="724"/>
      <c r="Y435" s="724"/>
      <c r="Z435" s="724"/>
    </row>
    <row r="436" spans="1:26" ht="14.25" customHeight="1">
      <c r="A436" s="724"/>
      <c r="B436" s="724"/>
      <c r="C436" s="724"/>
      <c r="D436" s="724"/>
      <c r="E436" s="724"/>
      <c r="F436" s="724"/>
      <c r="G436" s="724"/>
      <c r="H436" s="724"/>
      <c r="I436" s="724"/>
      <c r="J436" s="724"/>
      <c r="K436" s="724"/>
      <c r="L436" s="724"/>
      <c r="M436" s="724"/>
      <c r="N436" s="724"/>
      <c r="O436" s="724"/>
      <c r="P436" s="724"/>
      <c r="Q436" s="724"/>
      <c r="R436" s="724"/>
      <c r="S436" s="724"/>
      <c r="T436" s="724"/>
      <c r="U436" s="724"/>
      <c r="V436" s="724"/>
      <c r="W436" s="724"/>
      <c r="X436" s="724"/>
      <c r="Y436" s="724"/>
      <c r="Z436" s="724"/>
    </row>
    <row r="437" spans="1:26" ht="14.25" customHeight="1">
      <c r="A437" s="724"/>
      <c r="B437" s="724"/>
      <c r="C437" s="724"/>
      <c r="D437" s="724"/>
      <c r="E437" s="724"/>
      <c r="F437" s="724"/>
      <c r="G437" s="724"/>
      <c r="H437" s="724"/>
      <c r="I437" s="724"/>
      <c r="J437" s="724"/>
      <c r="K437" s="724"/>
      <c r="L437" s="724"/>
      <c r="M437" s="724"/>
      <c r="N437" s="724"/>
      <c r="O437" s="724"/>
      <c r="P437" s="724"/>
      <c r="Q437" s="724"/>
      <c r="R437" s="724"/>
      <c r="S437" s="724"/>
      <c r="T437" s="724"/>
      <c r="U437" s="724"/>
      <c r="V437" s="724"/>
      <c r="W437" s="724"/>
      <c r="X437" s="724"/>
      <c r="Y437" s="724"/>
      <c r="Z437" s="724"/>
    </row>
    <row r="438" spans="1:26" ht="14.25" customHeight="1">
      <c r="A438" s="724"/>
      <c r="B438" s="724"/>
      <c r="C438" s="724"/>
      <c r="D438" s="724"/>
      <c r="E438" s="724"/>
      <c r="F438" s="724"/>
      <c r="G438" s="724"/>
      <c r="H438" s="724"/>
      <c r="I438" s="724"/>
      <c r="J438" s="724"/>
      <c r="K438" s="724"/>
      <c r="L438" s="724"/>
      <c r="M438" s="724"/>
      <c r="N438" s="724"/>
      <c r="O438" s="724"/>
      <c r="P438" s="724"/>
      <c r="Q438" s="724"/>
      <c r="R438" s="724"/>
      <c r="S438" s="724"/>
      <c r="T438" s="724"/>
      <c r="U438" s="724"/>
      <c r="V438" s="724"/>
      <c r="W438" s="724"/>
      <c r="X438" s="724"/>
      <c r="Y438" s="724"/>
      <c r="Z438" s="724"/>
    </row>
    <row r="439" spans="1:26" ht="14.25" customHeight="1">
      <c r="A439" s="724"/>
      <c r="B439" s="724"/>
      <c r="C439" s="724"/>
      <c r="D439" s="724"/>
      <c r="E439" s="724"/>
      <c r="F439" s="724"/>
      <c r="G439" s="724"/>
      <c r="H439" s="724"/>
      <c r="I439" s="724"/>
      <c r="J439" s="724"/>
      <c r="K439" s="724"/>
      <c r="L439" s="724"/>
      <c r="M439" s="724"/>
      <c r="N439" s="724"/>
      <c r="O439" s="724"/>
      <c r="P439" s="724"/>
      <c r="Q439" s="724"/>
      <c r="R439" s="724"/>
      <c r="S439" s="724"/>
      <c r="T439" s="724"/>
      <c r="U439" s="724"/>
      <c r="V439" s="724"/>
      <c r="W439" s="724"/>
      <c r="X439" s="724"/>
      <c r="Y439" s="724"/>
      <c r="Z439" s="724"/>
    </row>
    <row r="440" spans="1:26" ht="14.25" customHeight="1">
      <c r="A440" s="724"/>
      <c r="B440" s="724"/>
      <c r="C440" s="724"/>
      <c r="D440" s="724"/>
      <c r="E440" s="724"/>
      <c r="F440" s="724"/>
      <c r="G440" s="724"/>
      <c r="H440" s="724"/>
      <c r="I440" s="724"/>
      <c r="J440" s="724"/>
      <c r="K440" s="724"/>
      <c r="L440" s="724"/>
      <c r="M440" s="724"/>
      <c r="N440" s="724"/>
      <c r="O440" s="724"/>
      <c r="P440" s="724"/>
      <c r="Q440" s="724"/>
      <c r="R440" s="724"/>
      <c r="S440" s="724"/>
      <c r="T440" s="724"/>
      <c r="U440" s="724"/>
      <c r="V440" s="724"/>
      <c r="W440" s="724"/>
      <c r="X440" s="724"/>
      <c r="Y440" s="724"/>
      <c r="Z440" s="724"/>
    </row>
    <row r="441" spans="1:26" ht="14.25" customHeight="1">
      <c r="A441" s="724"/>
      <c r="B441" s="724"/>
      <c r="C441" s="724"/>
      <c r="D441" s="724"/>
      <c r="E441" s="724"/>
      <c r="F441" s="724"/>
      <c r="G441" s="724"/>
      <c r="H441" s="724"/>
      <c r="I441" s="724"/>
      <c r="J441" s="724"/>
      <c r="K441" s="724"/>
      <c r="L441" s="724"/>
      <c r="M441" s="724"/>
      <c r="N441" s="724"/>
      <c r="O441" s="724"/>
      <c r="P441" s="724"/>
      <c r="Q441" s="724"/>
      <c r="R441" s="724"/>
      <c r="S441" s="724"/>
      <c r="T441" s="724"/>
      <c r="U441" s="724"/>
      <c r="V441" s="724"/>
      <c r="W441" s="724"/>
      <c r="X441" s="724"/>
      <c r="Y441" s="724"/>
      <c r="Z441" s="724"/>
    </row>
    <row r="442" spans="1:26" ht="14.25" customHeight="1">
      <c r="A442" s="724"/>
      <c r="B442" s="724"/>
      <c r="C442" s="724"/>
      <c r="D442" s="724"/>
      <c r="E442" s="724"/>
      <c r="F442" s="724"/>
      <c r="G442" s="724"/>
      <c r="H442" s="724"/>
      <c r="I442" s="724"/>
      <c r="J442" s="724"/>
      <c r="K442" s="724"/>
      <c r="L442" s="724"/>
      <c r="M442" s="724"/>
      <c r="N442" s="724"/>
      <c r="O442" s="724"/>
      <c r="P442" s="724"/>
      <c r="Q442" s="724"/>
      <c r="R442" s="724"/>
      <c r="S442" s="724"/>
      <c r="T442" s="724"/>
      <c r="U442" s="724"/>
      <c r="V442" s="724"/>
      <c r="W442" s="724"/>
      <c r="X442" s="724"/>
      <c r="Y442" s="724"/>
      <c r="Z442" s="724"/>
    </row>
    <row r="443" spans="1:26" ht="14.25" customHeight="1">
      <c r="A443" s="724"/>
      <c r="B443" s="724"/>
      <c r="C443" s="724"/>
      <c r="D443" s="724"/>
      <c r="E443" s="724"/>
      <c r="F443" s="724"/>
      <c r="G443" s="724"/>
      <c r="H443" s="724"/>
      <c r="I443" s="724"/>
      <c r="J443" s="724"/>
      <c r="K443" s="724"/>
      <c r="L443" s="724"/>
      <c r="M443" s="724"/>
      <c r="N443" s="724"/>
      <c r="O443" s="724"/>
      <c r="P443" s="724"/>
      <c r="Q443" s="724"/>
      <c r="R443" s="724"/>
      <c r="S443" s="724"/>
      <c r="T443" s="724"/>
      <c r="U443" s="724"/>
      <c r="V443" s="724"/>
      <c r="W443" s="724"/>
      <c r="X443" s="724"/>
      <c r="Y443" s="724"/>
      <c r="Z443" s="724"/>
    </row>
    <row r="444" spans="1:26" ht="14.25" customHeight="1">
      <c r="A444" s="724"/>
      <c r="B444" s="724"/>
      <c r="C444" s="724"/>
      <c r="D444" s="724"/>
      <c r="E444" s="724"/>
      <c r="F444" s="724"/>
      <c r="G444" s="724"/>
      <c r="H444" s="724"/>
      <c r="I444" s="724"/>
      <c r="J444" s="724"/>
      <c r="K444" s="724"/>
      <c r="L444" s="724"/>
      <c r="M444" s="724"/>
      <c r="N444" s="724"/>
      <c r="O444" s="724"/>
      <c r="P444" s="724"/>
      <c r="Q444" s="724"/>
      <c r="R444" s="724"/>
      <c r="S444" s="724"/>
      <c r="T444" s="724"/>
      <c r="U444" s="724"/>
      <c r="V444" s="724"/>
      <c r="W444" s="724"/>
      <c r="X444" s="724"/>
      <c r="Y444" s="724"/>
      <c r="Z444" s="724"/>
    </row>
    <row r="445" spans="1:26" ht="14.25" customHeight="1">
      <c r="A445" s="724"/>
      <c r="B445" s="724"/>
      <c r="C445" s="724"/>
      <c r="D445" s="724"/>
      <c r="E445" s="724"/>
      <c r="F445" s="724"/>
      <c r="G445" s="724"/>
      <c r="H445" s="724"/>
      <c r="I445" s="724"/>
      <c r="J445" s="724"/>
      <c r="K445" s="724"/>
      <c r="L445" s="724"/>
      <c r="M445" s="724"/>
      <c r="N445" s="724"/>
      <c r="O445" s="724"/>
      <c r="P445" s="724"/>
      <c r="Q445" s="724"/>
      <c r="R445" s="724"/>
      <c r="S445" s="724"/>
      <c r="T445" s="724"/>
      <c r="U445" s="724"/>
      <c r="V445" s="724"/>
      <c r="W445" s="724"/>
      <c r="X445" s="724"/>
      <c r="Y445" s="724"/>
      <c r="Z445" s="724"/>
    </row>
    <row r="446" spans="1:26" ht="14.25" customHeight="1">
      <c r="A446" s="724"/>
      <c r="B446" s="724"/>
      <c r="C446" s="724"/>
      <c r="D446" s="724"/>
      <c r="E446" s="724"/>
      <c r="F446" s="724"/>
      <c r="G446" s="724"/>
      <c r="H446" s="724"/>
      <c r="I446" s="724"/>
      <c r="J446" s="724"/>
      <c r="K446" s="724"/>
      <c r="L446" s="724"/>
      <c r="M446" s="724"/>
      <c r="N446" s="724"/>
      <c r="O446" s="724"/>
      <c r="P446" s="724"/>
      <c r="Q446" s="724"/>
      <c r="R446" s="724"/>
      <c r="S446" s="724"/>
      <c r="T446" s="724"/>
      <c r="U446" s="724"/>
      <c r="V446" s="724"/>
      <c r="W446" s="724"/>
      <c r="X446" s="724"/>
      <c r="Y446" s="724"/>
      <c r="Z446" s="724"/>
    </row>
    <row r="447" spans="1:26" ht="14.25" customHeight="1">
      <c r="A447" s="724"/>
      <c r="B447" s="724"/>
      <c r="C447" s="724"/>
      <c r="D447" s="724"/>
      <c r="E447" s="724"/>
      <c r="F447" s="724"/>
      <c r="G447" s="724"/>
      <c r="H447" s="724"/>
      <c r="I447" s="724"/>
      <c r="J447" s="724"/>
      <c r="K447" s="724"/>
      <c r="L447" s="724"/>
      <c r="M447" s="724"/>
      <c r="N447" s="724"/>
      <c r="O447" s="724"/>
      <c r="P447" s="724"/>
      <c r="Q447" s="724"/>
      <c r="R447" s="724"/>
      <c r="S447" s="724"/>
      <c r="T447" s="724"/>
      <c r="U447" s="724"/>
      <c r="V447" s="724"/>
      <c r="W447" s="724"/>
      <c r="X447" s="724"/>
      <c r="Y447" s="724"/>
      <c r="Z447" s="724"/>
    </row>
    <row r="448" spans="1:26" ht="14.25" customHeight="1">
      <c r="A448" s="724"/>
      <c r="B448" s="724"/>
      <c r="C448" s="724"/>
      <c r="D448" s="724"/>
      <c r="E448" s="724"/>
      <c r="F448" s="724"/>
      <c r="G448" s="724"/>
      <c r="H448" s="724"/>
      <c r="I448" s="724"/>
      <c r="J448" s="724"/>
      <c r="K448" s="724"/>
      <c r="L448" s="724"/>
      <c r="M448" s="724"/>
      <c r="N448" s="724"/>
      <c r="O448" s="724"/>
      <c r="P448" s="724"/>
      <c r="Q448" s="724"/>
      <c r="R448" s="724"/>
      <c r="S448" s="724"/>
      <c r="T448" s="724"/>
      <c r="U448" s="724"/>
      <c r="V448" s="724"/>
      <c r="W448" s="724"/>
      <c r="X448" s="724"/>
      <c r="Y448" s="724"/>
      <c r="Z448" s="724"/>
    </row>
    <row r="449" spans="1:26" ht="14.25" customHeight="1">
      <c r="A449" s="724"/>
      <c r="B449" s="724"/>
      <c r="C449" s="724"/>
      <c r="D449" s="724"/>
      <c r="E449" s="724"/>
      <c r="F449" s="724"/>
      <c r="G449" s="724"/>
      <c r="H449" s="724"/>
      <c r="I449" s="724"/>
      <c r="J449" s="724"/>
      <c r="K449" s="724"/>
      <c r="L449" s="724"/>
      <c r="M449" s="724"/>
      <c r="N449" s="724"/>
      <c r="O449" s="724"/>
      <c r="P449" s="724"/>
      <c r="Q449" s="724"/>
      <c r="R449" s="724"/>
      <c r="S449" s="724"/>
      <c r="T449" s="724"/>
      <c r="U449" s="724"/>
      <c r="V449" s="724"/>
      <c r="W449" s="724"/>
      <c r="X449" s="724"/>
      <c r="Y449" s="724"/>
      <c r="Z449" s="724"/>
    </row>
    <row r="450" spans="1:26" ht="14.25" customHeight="1">
      <c r="A450" s="724"/>
      <c r="B450" s="724"/>
      <c r="C450" s="724"/>
      <c r="D450" s="724"/>
      <c r="E450" s="724"/>
      <c r="F450" s="724"/>
      <c r="G450" s="724"/>
      <c r="H450" s="724"/>
      <c r="I450" s="724"/>
      <c r="J450" s="724"/>
      <c r="K450" s="724"/>
      <c r="L450" s="724"/>
      <c r="M450" s="724"/>
      <c r="N450" s="724"/>
      <c r="O450" s="724"/>
      <c r="P450" s="724"/>
      <c r="Q450" s="724"/>
      <c r="R450" s="724"/>
      <c r="S450" s="724"/>
      <c r="T450" s="724"/>
      <c r="U450" s="724"/>
      <c r="V450" s="724"/>
      <c r="W450" s="724"/>
      <c r="X450" s="724"/>
      <c r="Y450" s="724"/>
      <c r="Z450" s="724"/>
    </row>
    <row r="451" spans="1:26" ht="14.25" customHeight="1">
      <c r="A451" s="724"/>
      <c r="B451" s="724"/>
      <c r="C451" s="724"/>
      <c r="D451" s="724"/>
      <c r="E451" s="724"/>
      <c r="F451" s="724"/>
      <c r="G451" s="724"/>
      <c r="H451" s="724"/>
      <c r="I451" s="724"/>
      <c r="J451" s="724"/>
      <c r="K451" s="724"/>
      <c r="L451" s="724"/>
      <c r="M451" s="724"/>
      <c r="N451" s="724"/>
      <c r="O451" s="724"/>
      <c r="P451" s="724"/>
      <c r="Q451" s="724"/>
      <c r="R451" s="724"/>
      <c r="S451" s="724"/>
      <c r="T451" s="724"/>
      <c r="U451" s="724"/>
      <c r="V451" s="724"/>
      <c r="W451" s="724"/>
      <c r="X451" s="724"/>
      <c r="Y451" s="724"/>
      <c r="Z451" s="724"/>
    </row>
    <row r="452" spans="1:26" ht="14.25" customHeight="1">
      <c r="A452" s="724"/>
      <c r="B452" s="724"/>
      <c r="C452" s="724"/>
      <c r="D452" s="724"/>
      <c r="E452" s="724"/>
      <c r="F452" s="724"/>
      <c r="G452" s="724"/>
      <c r="H452" s="724"/>
      <c r="I452" s="724"/>
      <c r="J452" s="724"/>
      <c r="K452" s="724"/>
      <c r="L452" s="724"/>
      <c r="M452" s="724"/>
      <c r="N452" s="724"/>
      <c r="O452" s="724"/>
      <c r="P452" s="724"/>
      <c r="Q452" s="724"/>
      <c r="R452" s="724"/>
      <c r="S452" s="724"/>
      <c r="T452" s="724"/>
      <c r="U452" s="724"/>
      <c r="V452" s="724"/>
      <c r="W452" s="724"/>
      <c r="X452" s="724"/>
      <c r="Y452" s="724"/>
      <c r="Z452" s="724"/>
    </row>
    <row r="453" spans="1:26" ht="14.25" customHeight="1">
      <c r="A453" s="724"/>
      <c r="B453" s="724"/>
      <c r="C453" s="724"/>
      <c r="D453" s="724"/>
      <c r="E453" s="724"/>
      <c r="F453" s="724"/>
      <c r="G453" s="724"/>
      <c r="H453" s="724"/>
      <c r="I453" s="724"/>
      <c r="J453" s="724"/>
      <c r="K453" s="724"/>
      <c r="L453" s="724"/>
      <c r="M453" s="724"/>
      <c r="N453" s="724"/>
      <c r="O453" s="724"/>
      <c r="P453" s="724"/>
      <c r="Q453" s="724"/>
      <c r="R453" s="724"/>
      <c r="S453" s="724"/>
      <c r="T453" s="724"/>
      <c r="U453" s="724"/>
      <c r="V453" s="724"/>
      <c r="W453" s="724"/>
      <c r="X453" s="724"/>
      <c r="Y453" s="724"/>
      <c r="Z453" s="724"/>
    </row>
    <row r="454" spans="1:26" ht="14.25" customHeight="1">
      <c r="A454" s="724"/>
      <c r="B454" s="724"/>
      <c r="C454" s="724"/>
      <c r="D454" s="724"/>
      <c r="E454" s="724"/>
      <c r="F454" s="724"/>
      <c r="G454" s="724"/>
      <c r="H454" s="724"/>
      <c r="I454" s="724"/>
      <c r="J454" s="724"/>
      <c r="K454" s="724"/>
      <c r="L454" s="724"/>
      <c r="M454" s="724"/>
      <c r="N454" s="724"/>
      <c r="O454" s="724"/>
      <c r="P454" s="724"/>
      <c r="Q454" s="724"/>
      <c r="R454" s="724"/>
      <c r="S454" s="724"/>
      <c r="T454" s="724"/>
      <c r="U454" s="724"/>
      <c r="V454" s="724"/>
      <c r="W454" s="724"/>
      <c r="X454" s="724"/>
      <c r="Y454" s="724"/>
      <c r="Z454" s="724"/>
    </row>
    <row r="455" spans="1:26" ht="14.25" customHeight="1">
      <c r="A455" s="724"/>
      <c r="B455" s="724"/>
      <c r="C455" s="724"/>
      <c r="D455" s="724"/>
      <c r="E455" s="724"/>
      <c r="F455" s="724"/>
      <c r="G455" s="724"/>
      <c r="H455" s="724"/>
      <c r="I455" s="724"/>
      <c r="J455" s="724"/>
      <c r="K455" s="724"/>
      <c r="L455" s="724"/>
      <c r="M455" s="724"/>
      <c r="N455" s="724"/>
      <c r="O455" s="724"/>
      <c r="P455" s="724"/>
      <c r="Q455" s="724"/>
      <c r="R455" s="724"/>
      <c r="S455" s="724"/>
      <c r="T455" s="724"/>
      <c r="U455" s="724"/>
      <c r="V455" s="724"/>
      <c r="W455" s="724"/>
      <c r="X455" s="724"/>
      <c r="Y455" s="724"/>
      <c r="Z455" s="724"/>
    </row>
    <row r="456" spans="1:26" ht="14.25" customHeight="1">
      <c r="A456" s="724"/>
      <c r="B456" s="724"/>
      <c r="C456" s="724"/>
      <c r="D456" s="724"/>
      <c r="E456" s="724"/>
      <c r="F456" s="724"/>
      <c r="G456" s="724"/>
      <c r="H456" s="724"/>
      <c r="I456" s="724"/>
      <c r="J456" s="724"/>
      <c r="K456" s="724"/>
      <c r="L456" s="724"/>
      <c r="M456" s="724"/>
      <c r="N456" s="724"/>
      <c r="O456" s="724"/>
      <c r="P456" s="724"/>
      <c r="Q456" s="724"/>
      <c r="R456" s="724"/>
      <c r="S456" s="724"/>
      <c r="T456" s="724"/>
      <c r="U456" s="724"/>
      <c r="V456" s="724"/>
      <c r="W456" s="724"/>
      <c r="X456" s="724"/>
      <c r="Y456" s="724"/>
      <c r="Z456" s="724"/>
    </row>
    <row r="457" spans="1:26" ht="14.25" customHeight="1">
      <c r="A457" s="724"/>
      <c r="B457" s="724"/>
      <c r="C457" s="724"/>
      <c r="D457" s="724"/>
      <c r="E457" s="724"/>
      <c r="F457" s="724"/>
      <c r="G457" s="724"/>
      <c r="H457" s="724"/>
      <c r="I457" s="724"/>
      <c r="J457" s="724"/>
      <c r="K457" s="724"/>
      <c r="L457" s="724"/>
      <c r="M457" s="724"/>
      <c r="N457" s="724"/>
      <c r="O457" s="724"/>
      <c r="P457" s="724"/>
      <c r="Q457" s="724"/>
      <c r="R457" s="724"/>
      <c r="S457" s="724"/>
      <c r="T457" s="724"/>
      <c r="U457" s="724"/>
      <c r="V457" s="724"/>
      <c r="W457" s="724"/>
      <c r="X457" s="724"/>
      <c r="Y457" s="724"/>
      <c r="Z457" s="724"/>
    </row>
    <row r="458" spans="1:26" ht="14.25" customHeight="1">
      <c r="A458" s="724"/>
      <c r="B458" s="724"/>
      <c r="C458" s="724"/>
      <c r="D458" s="724"/>
      <c r="E458" s="724"/>
      <c r="F458" s="724"/>
      <c r="G458" s="724"/>
      <c r="H458" s="724"/>
      <c r="I458" s="724"/>
      <c r="J458" s="724"/>
      <c r="K458" s="724"/>
      <c r="L458" s="724"/>
      <c r="M458" s="724"/>
      <c r="N458" s="724"/>
      <c r="O458" s="724"/>
      <c r="P458" s="724"/>
      <c r="Q458" s="724"/>
      <c r="R458" s="724"/>
      <c r="S458" s="724"/>
      <c r="T458" s="724"/>
      <c r="U458" s="724"/>
      <c r="V458" s="724"/>
      <c r="W458" s="724"/>
      <c r="X458" s="724"/>
      <c r="Y458" s="724"/>
      <c r="Z458" s="724"/>
    </row>
    <row r="459" spans="1:26" ht="14.25" customHeight="1">
      <c r="A459" s="724"/>
      <c r="B459" s="724"/>
      <c r="C459" s="724"/>
      <c r="D459" s="724"/>
      <c r="E459" s="724"/>
      <c r="F459" s="724"/>
      <c r="G459" s="724"/>
      <c r="H459" s="724"/>
      <c r="I459" s="724"/>
      <c r="J459" s="724"/>
      <c r="K459" s="724"/>
      <c r="L459" s="724"/>
      <c r="M459" s="724"/>
      <c r="N459" s="724"/>
      <c r="O459" s="724"/>
      <c r="P459" s="724"/>
      <c r="Q459" s="724"/>
      <c r="R459" s="724"/>
      <c r="S459" s="724"/>
      <c r="T459" s="724"/>
      <c r="U459" s="724"/>
      <c r="V459" s="724"/>
      <c r="W459" s="724"/>
      <c r="X459" s="724"/>
      <c r="Y459" s="724"/>
      <c r="Z459" s="724"/>
    </row>
    <row r="460" spans="1:26" ht="14.25" customHeight="1">
      <c r="A460" s="724"/>
      <c r="B460" s="724"/>
      <c r="C460" s="724"/>
      <c r="D460" s="724"/>
      <c r="E460" s="724"/>
      <c r="F460" s="724"/>
      <c r="G460" s="724"/>
      <c r="H460" s="724"/>
      <c r="I460" s="724"/>
      <c r="J460" s="724"/>
      <c r="K460" s="724"/>
      <c r="L460" s="724"/>
      <c r="M460" s="724"/>
      <c r="N460" s="724"/>
      <c r="O460" s="724"/>
      <c r="P460" s="724"/>
      <c r="Q460" s="724"/>
      <c r="R460" s="724"/>
      <c r="S460" s="724"/>
      <c r="T460" s="724"/>
      <c r="U460" s="724"/>
      <c r="V460" s="724"/>
      <c r="W460" s="724"/>
      <c r="X460" s="724"/>
      <c r="Y460" s="724"/>
      <c r="Z460" s="724"/>
    </row>
    <row r="461" spans="1:26" ht="14.25" customHeight="1">
      <c r="A461" s="724"/>
      <c r="B461" s="724"/>
      <c r="C461" s="724"/>
      <c r="D461" s="724"/>
      <c r="E461" s="724"/>
      <c r="F461" s="724"/>
      <c r="G461" s="724"/>
      <c r="H461" s="724"/>
      <c r="I461" s="724"/>
      <c r="J461" s="724"/>
      <c r="K461" s="724"/>
      <c r="L461" s="724"/>
      <c r="M461" s="724"/>
      <c r="N461" s="724"/>
      <c r="O461" s="724"/>
      <c r="P461" s="724"/>
      <c r="Q461" s="724"/>
      <c r="R461" s="724"/>
      <c r="S461" s="724"/>
      <c r="T461" s="724"/>
      <c r="U461" s="724"/>
      <c r="V461" s="724"/>
      <c r="W461" s="724"/>
      <c r="X461" s="724"/>
      <c r="Y461" s="724"/>
      <c r="Z461" s="724"/>
    </row>
    <row r="462" spans="1:26" ht="14.25" customHeight="1">
      <c r="A462" s="724"/>
      <c r="B462" s="724"/>
      <c r="C462" s="724"/>
      <c r="D462" s="724"/>
      <c r="E462" s="724"/>
      <c r="F462" s="724"/>
      <c r="G462" s="724"/>
      <c r="H462" s="724"/>
      <c r="I462" s="724"/>
      <c r="J462" s="724"/>
      <c r="K462" s="724"/>
      <c r="L462" s="724"/>
      <c r="M462" s="724"/>
      <c r="N462" s="724"/>
      <c r="O462" s="724"/>
      <c r="P462" s="724"/>
      <c r="Q462" s="724"/>
      <c r="R462" s="724"/>
      <c r="S462" s="724"/>
      <c r="T462" s="724"/>
      <c r="U462" s="724"/>
      <c r="V462" s="724"/>
      <c r="W462" s="724"/>
      <c r="X462" s="724"/>
      <c r="Y462" s="724"/>
      <c r="Z462" s="724"/>
    </row>
    <row r="463" spans="1:26" ht="14.25" customHeight="1">
      <c r="A463" s="724"/>
      <c r="B463" s="724"/>
      <c r="C463" s="724"/>
      <c r="D463" s="724"/>
      <c r="E463" s="724"/>
      <c r="F463" s="724"/>
      <c r="G463" s="724"/>
      <c r="H463" s="724"/>
      <c r="I463" s="724"/>
      <c r="J463" s="724"/>
      <c r="K463" s="724"/>
      <c r="L463" s="724"/>
      <c r="M463" s="724"/>
      <c r="N463" s="724"/>
      <c r="O463" s="724"/>
      <c r="P463" s="724"/>
      <c r="Q463" s="724"/>
      <c r="R463" s="724"/>
      <c r="S463" s="724"/>
      <c r="T463" s="724"/>
      <c r="U463" s="724"/>
      <c r="V463" s="724"/>
      <c r="W463" s="724"/>
      <c r="X463" s="724"/>
      <c r="Y463" s="724"/>
      <c r="Z463" s="724"/>
    </row>
    <row r="464" spans="1:26" ht="14.25" customHeight="1">
      <c r="A464" s="724"/>
      <c r="B464" s="724"/>
      <c r="C464" s="724"/>
      <c r="D464" s="724"/>
      <c r="E464" s="724"/>
      <c r="F464" s="724"/>
      <c r="G464" s="724"/>
      <c r="H464" s="724"/>
      <c r="I464" s="724"/>
      <c r="J464" s="724"/>
      <c r="K464" s="724"/>
      <c r="L464" s="724"/>
      <c r="M464" s="724"/>
      <c r="N464" s="724"/>
      <c r="O464" s="724"/>
      <c r="P464" s="724"/>
      <c r="Q464" s="724"/>
      <c r="R464" s="724"/>
      <c r="S464" s="724"/>
      <c r="T464" s="724"/>
      <c r="U464" s="724"/>
      <c r="V464" s="724"/>
      <c r="W464" s="724"/>
      <c r="X464" s="724"/>
      <c r="Y464" s="724"/>
      <c r="Z464" s="724"/>
    </row>
    <row r="465" spans="1:26" ht="14.25" customHeight="1">
      <c r="A465" s="724"/>
      <c r="B465" s="724"/>
      <c r="C465" s="724"/>
      <c r="D465" s="724"/>
      <c r="E465" s="724"/>
      <c r="F465" s="724"/>
      <c r="G465" s="724"/>
      <c r="H465" s="724"/>
      <c r="I465" s="724"/>
      <c r="J465" s="724"/>
      <c r="K465" s="724"/>
      <c r="L465" s="724"/>
      <c r="M465" s="724"/>
      <c r="N465" s="724"/>
      <c r="O465" s="724"/>
      <c r="P465" s="724"/>
      <c r="Q465" s="724"/>
      <c r="R465" s="724"/>
      <c r="S465" s="724"/>
      <c r="T465" s="724"/>
      <c r="U465" s="724"/>
      <c r="V465" s="724"/>
      <c r="W465" s="724"/>
      <c r="X465" s="724"/>
      <c r="Y465" s="724"/>
      <c r="Z465" s="724"/>
    </row>
    <row r="466" spans="1:26" ht="14.25" customHeight="1">
      <c r="A466" s="724"/>
      <c r="B466" s="724"/>
      <c r="C466" s="724"/>
      <c r="D466" s="724"/>
      <c r="E466" s="724"/>
      <c r="F466" s="724"/>
      <c r="G466" s="724"/>
      <c r="H466" s="724"/>
      <c r="I466" s="724"/>
      <c r="J466" s="724"/>
      <c r="K466" s="724"/>
      <c r="L466" s="724"/>
      <c r="M466" s="724"/>
      <c r="N466" s="724"/>
      <c r="O466" s="724"/>
      <c r="P466" s="724"/>
      <c r="Q466" s="724"/>
      <c r="R466" s="724"/>
      <c r="S466" s="724"/>
      <c r="T466" s="724"/>
      <c r="U466" s="724"/>
      <c r="V466" s="724"/>
      <c r="W466" s="724"/>
      <c r="X466" s="724"/>
      <c r="Y466" s="724"/>
      <c r="Z466" s="724"/>
    </row>
    <row r="467" spans="1:26" ht="14.25" customHeight="1">
      <c r="A467" s="724"/>
      <c r="B467" s="724"/>
      <c r="C467" s="724"/>
      <c r="D467" s="724"/>
      <c r="E467" s="724"/>
      <c r="F467" s="724"/>
      <c r="G467" s="724"/>
      <c r="H467" s="724"/>
      <c r="I467" s="724"/>
      <c r="J467" s="724"/>
      <c r="K467" s="724"/>
      <c r="L467" s="724"/>
      <c r="M467" s="724"/>
      <c r="N467" s="724"/>
      <c r="O467" s="724"/>
      <c r="P467" s="724"/>
      <c r="Q467" s="724"/>
      <c r="R467" s="724"/>
      <c r="S467" s="724"/>
      <c r="T467" s="724"/>
      <c r="U467" s="724"/>
      <c r="V467" s="724"/>
      <c r="W467" s="724"/>
      <c r="X467" s="724"/>
      <c r="Y467" s="724"/>
      <c r="Z467" s="724"/>
    </row>
    <row r="468" spans="1:26" ht="14.25" customHeight="1">
      <c r="A468" s="724"/>
      <c r="B468" s="724"/>
      <c r="C468" s="724"/>
      <c r="D468" s="724"/>
      <c r="E468" s="724"/>
      <c r="F468" s="724"/>
      <c r="G468" s="724"/>
      <c r="H468" s="724"/>
      <c r="I468" s="724"/>
      <c r="J468" s="724"/>
      <c r="K468" s="724"/>
      <c r="L468" s="724"/>
      <c r="M468" s="724"/>
      <c r="N468" s="724"/>
      <c r="O468" s="724"/>
      <c r="P468" s="724"/>
      <c r="Q468" s="724"/>
      <c r="R468" s="724"/>
      <c r="S468" s="724"/>
      <c r="T468" s="724"/>
      <c r="U468" s="724"/>
      <c r="V468" s="724"/>
      <c r="W468" s="724"/>
      <c r="X468" s="724"/>
      <c r="Y468" s="724"/>
      <c r="Z468" s="724"/>
    </row>
    <row r="469" spans="1:26" ht="14.25" customHeight="1">
      <c r="A469" s="724"/>
      <c r="B469" s="724"/>
      <c r="C469" s="724"/>
      <c r="D469" s="724"/>
      <c r="E469" s="724"/>
      <c r="F469" s="724"/>
      <c r="G469" s="724"/>
      <c r="H469" s="724"/>
      <c r="I469" s="724"/>
      <c r="J469" s="724"/>
      <c r="K469" s="724"/>
      <c r="L469" s="724"/>
      <c r="M469" s="724"/>
      <c r="N469" s="724"/>
      <c r="O469" s="724"/>
      <c r="P469" s="724"/>
      <c r="Q469" s="724"/>
      <c r="R469" s="724"/>
      <c r="S469" s="724"/>
      <c r="T469" s="724"/>
      <c r="U469" s="724"/>
      <c r="V469" s="724"/>
      <c r="W469" s="724"/>
      <c r="X469" s="724"/>
      <c r="Y469" s="724"/>
      <c r="Z469" s="724"/>
    </row>
    <row r="470" spans="1:26" ht="14.25" customHeight="1">
      <c r="A470" s="724"/>
      <c r="B470" s="724"/>
      <c r="C470" s="724"/>
      <c r="D470" s="724"/>
      <c r="E470" s="724"/>
      <c r="F470" s="724"/>
      <c r="G470" s="724"/>
      <c r="H470" s="724"/>
      <c r="I470" s="724"/>
      <c r="J470" s="724"/>
      <c r="K470" s="724"/>
      <c r="L470" s="724"/>
      <c r="M470" s="724"/>
      <c r="N470" s="724"/>
      <c r="O470" s="724"/>
      <c r="P470" s="724"/>
      <c r="Q470" s="724"/>
      <c r="R470" s="724"/>
      <c r="S470" s="724"/>
      <c r="T470" s="724"/>
      <c r="U470" s="724"/>
      <c r="V470" s="724"/>
      <c r="W470" s="724"/>
      <c r="X470" s="724"/>
      <c r="Y470" s="724"/>
      <c r="Z470" s="724"/>
    </row>
    <row r="471" spans="1:26" ht="14.25" customHeight="1">
      <c r="A471" s="724"/>
      <c r="B471" s="724"/>
      <c r="C471" s="724"/>
      <c r="D471" s="724"/>
      <c r="E471" s="724"/>
      <c r="F471" s="724"/>
      <c r="G471" s="724"/>
      <c r="H471" s="724"/>
      <c r="I471" s="724"/>
      <c r="J471" s="724"/>
      <c r="K471" s="724"/>
      <c r="L471" s="724"/>
      <c r="M471" s="724"/>
      <c r="N471" s="724"/>
      <c r="O471" s="724"/>
      <c r="P471" s="724"/>
      <c r="Q471" s="724"/>
      <c r="R471" s="724"/>
      <c r="S471" s="724"/>
      <c r="T471" s="724"/>
      <c r="U471" s="724"/>
      <c r="V471" s="724"/>
      <c r="W471" s="724"/>
      <c r="X471" s="724"/>
      <c r="Y471" s="724"/>
      <c r="Z471" s="724"/>
    </row>
    <row r="472" spans="1:26" ht="14.25" customHeight="1">
      <c r="A472" s="724"/>
      <c r="B472" s="724"/>
      <c r="C472" s="724"/>
      <c r="D472" s="724"/>
      <c r="E472" s="724"/>
      <c r="F472" s="724"/>
      <c r="G472" s="724"/>
      <c r="H472" s="724"/>
      <c r="I472" s="724"/>
      <c r="J472" s="724"/>
      <c r="K472" s="724"/>
      <c r="L472" s="724"/>
      <c r="M472" s="724"/>
      <c r="N472" s="724"/>
      <c r="O472" s="724"/>
      <c r="P472" s="724"/>
      <c r="Q472" s="724"/>
      <c r="R472" s="724"/>
      <c r="S472" s="724"/>
      <c r="T472" s="724"/>
      <c r="U472" s="724"/>
      <c r="V472" s="724"/>
      <c r="W472" s="724"/>
      <c r="X472" s="724"/>
      <c r="Y472" s="724"/>
      <c r="Z472" s="724"/>
    </row>
    <row r="473" spans="1:26" ht="14.25" customHeight="1">
      <c r="A473" s="724"/>
      <c r="B473" s="724"/>
      <c r="C473" s="724"/>
      <c r="D473" s="724"/>
      <c r="E473" s="724"/>
      <c r="F473" s="724"/>
      <c r="G473" s="724"/>
      <c r="H473" s="724"/>
      <c r="I473" s="724"/>
      <c r="J473" s="724"/>
      <c r="K473" s="724"/>
      <c r="L473" s="724"/>
      <c r="M473" s="724"/>
      <c r="N473" s="724"/>
      <c r="O473" s="724"/>
      <c r="P473" s="724"/>
      <c r="Q473" s="724"/>
      <c r="R473" s="724"/>
      <c r="S473" s="724"/>
      <c r="T473" s="724"/>
      <c r="U473" s="724"/>
      <c r="V473" s="724"/>
      <c r="W473" s="724"/>
      <c r="X473" s="724"/>
      <c r="Y473" s="724"/>
      <c r="Z473" s="724"/>
    </row>
    <row r="474" spans="1:26" ht="14.25" customHeight="1">
      <c r="A474" s="724"/>
      <c r="B474" s="724"/>
      <c r="C474" s="724"/>
      <c r="D474" s="724"/>
      <c r="E474" s="724"/>
      <c r="F474" s="724"/>
      <c r="G474" s="724"/>
      <c r="H474" s="724"/>
      <c r="I474" s="724"/>
      <c r="J474" s="724"/>
      <c r="K474" s="724"/>
      <c r="L474" s="724"/>
      <c r="M474" s="724"/>
      <c r="N474" s="724"/>
      <c r="O474" s="724"/>
      <c r="P474" s="724"/>
      <c r="Q474" s="724"/>
      <c r="R474" s="724"/>
      <c r="S474" s="724"/>
      <c r="T474" s="724"/>
      <c r="U474" s="724"/>
      <c r="V474" s="724"/>
      <c r="W474" s="724"/>
      <c r="X474" s="724"/>
      <c r="Y474" s="724"/>
      <c r="Z474" s="724"/>
    </row>
    <row r="475" spans="1:26" ht="14.25" customHeight="1">
      <c r="A475" s="724"/>
      <c r="B475" s="724"/>
      <c r="C475" s="724"/>
      <c r="D475" s="724"/>
      <c r="E475" s="724"/>
      <c r="F475" s="724"/>
      <c r="G475" s="724"/>
      <c r="H475" s="724"/>
      <c r="I475" s="724"/>
      <c r="J475" s="724"/>
      <c r="K475" s="724"/>
      <c r="L475" s="724"/>
      <c r="M475" s="724"/>
      <c r="N475" s="724"/>
      <c r="O475" s="724"/>
      <c r="P475" s="724"/>
      <c r="Q475" s="724"/>
      <c r="R475" s="724"/>
      <c r="S475" s="724"/>
      <c r="T475" s="724"/>
      <c r="U475" s="724"/>
      <c r="V475" s="724"/>
      <c r="W475" s="724"/>
      <c r="X475" s="724"/>
      <c r="Y475" s="724"/>
      <c r="Z475" s="724"/>
    </row>
    <row r="476" spans="1:26" ht="14.25" customHeight="1">
      <c r="A476" s="724"/>
      <c r="B476" s="724"/>
      <c r="C476" s="724"/>
      <c r="D476" s="724"/>
      <c r="E476" s="724"/>
      <c r="F476" s="724"/>
      <c r="G476" s="724"/>
      <c r="H476" s="724"/>
      <c r="I476" s="724"/>
      <c r="J476" s="724"/>
      <c r="K476" s="724"/>
      <c r="L476" s="724"/>
      <c r="M476" s="724"/>
      <c r="N476" s="724"/>
      <c r="O476" s="724"/>
      <c r="P476" s="724"/>
      <c r="Q476" s="724"/>
      <c r="R476" s="724"/>
      <c r="S476" s="724"/>
      <c r="T476" s="724"/>
      <c r="U476" s="724"/>
      <c r="V476" s="724"/>
      <c r="W476" s="724"/>
      <c r="X476" s="724"/>
      <c r="Y476" s="724"/>
      <c r="Z476" s="724"/>
    </row>
    <row r="477" spans="1:26" ht="14.25" customHeight="1">
      <c r="A477" s="724"/>
      <c r="B477" s="724"/>
      <c r="C477" s="724"/>
      <c r="D477" s="724"/>
      <c r="E477" s="724"/>
      <c r="F477" s="724"/>
      <c r="G477" s="724"/>
      <c r="H477" s="724"/>
      <c r="I477" s="724"/>
      <c r="J477" s="724"/>
      <c r="K477" s="724"/>
      <c r="L477" s="724"/>
      <c r="M477" s="724"/>
      <c r="N477" s="724"/>
      <c r="O477" s="724"/>
      <c r="P477" s="724"/>
      <c r="Q477" s="724"/>
      <c r="R477" s="724"/>
      <c r="S477" s="724"/>
      <c r="T477" s="724"/>
      <c r="U477" s="724"/>
      <c r="V477" s="724"/>
      <c r="W477" s="724"/>
      <c r="X477" s="724"/>
      <c r="Y477" s="724"/>
      <c r="Z477" s="724"/>
    </row>
    <row r="478" spans="1:26" ht="14.25" customHeight="1">
      <c r="A478" s="724"/>
      <c r="B478" s="724"/>
      <c r="C478" s="724"/>
      <c r="D478" s="724"/>
      <c r="E478" s="724"/>
      <c r="F478" s="724"/>
      <c r="G478" s="724"/>
      <c r="H478" s="724"/>
      <c r="I478" s="724"/>
      <c r="J478" s="724"/>
      <c r="K478" s="724"/>
      <c r="L478" s="724"/>
      <c r="M478" s="724"/>
      <c r="N478" s="724"/>
      <c r="O478" s="724"/>
      <c r="P478" s="724"/>
      <c r="Q478" s="724"/>
      <c r="R478" s="724"/>
      <c r="S478" s="724"/>
      <c r="T478" s="724"/>
      <c r="U478" s="724"/>
      <c r="V478" s="724"/>
      <c r="W478" s="724"/>
      <c r="X478" s="724"/>
      <c r="Y478" s="724"/>
      <c r="Z478" s="724"/>
    </row>
    <row r="479" spans="1:26" ht="14.25" customHeight="1">
      <c r="A479" s="724"/>
      <c r="B479" s="724"/>
      <c r="C479" s="724"/>
      <c r="D479" s="724"/>
      <c r="E479" s="724"/>
      <c r="F479" s="724"/>
      <c r="G479" s="724"/>
      <c r="H479" s="724"/>
      <c r="I479" s="724"/>
      <c r="J479" s="724"/>
      <c r="K479" s="724"/>
      <c r="L479" s="724"/>
      <c r="M479" s="724"/>
      <c r="N479" s="724"/>
      <c r="O479" s="724"/>
      <c r="P479" s="724"/>
      <c r="Q479" s="724"/>
      <c r="R479" s="724"/>
      <c r="S479" s="724"/>
      <c r="T479" s="724"/>
      <c r="U479" s="724"/>
      <c r="V479" s="724"/>
      <c r="W479" s="724"/>
      <c r="X479" s="724"/>
      <c r="Y479" s="724"/>
      <c r="Z479" s="724"/>
    </row>
    <row r="480" spans="1:26" ht="14.25" customHeight="1">
      <c r="A480" s="724"/>
      <c r="B480" s="724"/>
      <c r="C480" s="724"/>
      <c r="D480" s="724"/>
      <c r="E480" s="724"/>
      <c r="F480" s="724"/>
      <c r="G480" s="724"/>
      <c r="H480" s="724"/>
      <c r="I480" s="724"/>
      <c r="J480" s="724"/>
      <c r="K480" s="724"/>
      <c r="L480" s="724"/>
      <c r="M480" s="724"/>
      <c r="N480" s="724"/>
      <c r="O480" s="724"/>
      <c r="P480" s="724"/>
      <c r="Q480" s="724"/>
      <c r="R480" s="724"/>
      <c r="S480" s="724"/>
      <c r="T480" s="724"/>
      <c r="U480" s="724"/>
      <c r="V480" s="724"/>
      <c r="W480" s="724"/>
      <c r="X480" s="724"/>
      <c r="Y480" s="724"/>
      <c r="Z480" s="724"/>
    </row>
    <row r="481" spans="1:26" ht="14.25" customHeight="1">
      <c r="A481" s="724"/>
      <c r="B481" s="724"/>
      <c r="C481" s="724"/>
      <c r="D481" s="724"/>
      <c r="E481" s="724"/>
      <c r="F481" s="724"/>
      <c r="G481" s="724"/>
      <c r="H481" s="724"/>
      <c r="I481" s="724"/>
      <c r="J481" s="724"/>
      <c r="K481" s="724"/>
      <c r="L481" s="724"/>
      <c r="M481" s="724"/>
      <c r="N481" s="724"/>
      <c r="O481" s="724"/>
      <c r="P481" s="724"/>
      <c r="Q481" s="724"/>
      <c r="R481" s="724"/>
      <c r="S481" s="724"/>
      <c r="T481" s="724"/>
      <c r="U481" s="724"/>
      <c r="V481" s="724"/>
      <c r="W481" s="724"/>
      <c r="X481" s="724"/>
      <c r="Y481" s="724"/>
      <c r="Z481" s="724"/>
    </row>
    <row r="482" spans="1:26" ht="14.25" customHeight="1">
      <c r="A482" s="724"/>
      <c r="B482" s="724"/>
      <c r="C482" s="724"/>
      <c r="D482" s="724"/>
      <c r="E482" s="724"/>
      <c r="F482" s="724"/>
      <c r="G482" s="724"/>
      <c r="H482" s="724"/>
      <c r="I482" s="724"/>
      <c r="J482" s="724"/>
      <c r="K482" s="724"/>
      <c r="L482" s="724"/>
      <c r="M482" s="724"/>
      <c r="N482" s="724"/>
      <c r="O482" s="724"/>
      <c r="P482" s="724"/>
      <c r="Q482" s="724"/>
      <c r="R482" s="724"/>
      <c r="S482" s="724"/>
      <c r="T482" s="724"/>
      <c r="U482" s="724"/>
      <c r="V482" s="724"/>
      <c r="W482" s="724"/>
      <c r="X482" s="724"/>
      <c r="Y482" s="724"/>
      <c r="Z482" s="724"/>
    </row>
    <row r="483" spans="1:26" ht="14.25" customHeight="1">
      <c r="A483" s="724"/>
      <c r="B483" s="724"/>
      <c r="C483" s="724"/>
      <c r="D483" s="724"/>
      <c r="E483" s="724"/>
      <c r="F483" s="724"/>
      <c r="G483" s="724"/>
      <c r="H483" s="724"/>
      <c r="I483" s="724"/>
      <c r="J483" s="724"/>
      <c r="K483" s="724"/>
      <c r="L483" s="724"/>
      <c r="M483" s="724"/>
      <c r="N483" s="724"/>
      <c r="O483" s="724"/>
      <c r="P483" s="724"/>
      <c r="Q483" s="724"/>
      <c r="R483" s="724"/>
      <c r="S483" s="724"/>
      <c r="T483" s="724"/>
      <c r="U483" s="724"/>
      <c r="V483" s="724"/>
      <c r="W483" s="724"/>
      <c r="X483" s="724"/>
      <c r="Y483" s="724"/>
      <c r="Z483" s="724"/>
    </row>
    <row r="484" spans="1:26" ht="14.25" customHeight="1">
      <c r="A484" s="724"/>
      <c r="B484" s="724"/>
      <c r="C484" s="724"/>
      <c r="D484" s="724"/>
      <c r="E484" s="724"/>
      <c r="F484" s="724"/>
      <c r="G484" s="724"/>
      <c r="H484" s="724"/>
      <c r="I484" s="724"/>
      <c r="J484" s="724"/>
      <c r="K484" s="724"/>
      <c r="L484" s="724"/>
      <c r="M484" s="724"/>
      <c r="N484" s="724"/>
      <c r="O484" s="724"/>
      <c r="P484" s="724"/>
      <c r="Q484" s="724"/>
      <c r="R484" s="724"/>
      <c r="S484" s="724"/>
      <c r="T484" s="724"/>
      <c r="U484" s="724"/>
      <c r="V484" s="724"/>
      <c r="W484" s="724"/>
      <c r="X484" s="724"/>
      <c r="Y484" s="724"/>
      <c r="Z484" s="724"/>
    </row>
    <row r="485" spans="1:26" ht="14.25" customHeight="1">
      <c r="A485" s="724"/>
      <c r="B485" s="724"/>
      <c r="C485" s="724"/>
      <c r="D485" s="724"/>
      <c r="E485" s="724"/>
      <c r="F485" s="724"/>
      <c r="G485" s="724"/>
      <c r="H485" s="724"/>
      <c r="I485" s="724"/>
      <c r="J485" s="724"/>
      <c r="K485" s="724"/>
      <c r="L485" s="724"/>
      <c r="M485" s="724"/>
      <c r="N485" s="724"/>
      <c r="O485" s="724"/>
      <c r="P485" s="724"/>
      <c r="Q485" s="724"/>
      <c r="R485" s="724"/>
      <c r="S485" s="724"/>
      <c r="T485" s="724"/>
      <c r="U485" s="724"/>
      <c r="V485" s="724"/>
      <c r="W485" s="724"/>
      <c r="X485" s="724"/>
      <c r="Y485" s="724"/>
      <c r="Z485" s="724"/>
    </row>
    <row r="486" spans="1:26" ht="14.25" customHeight="1">
      <c r="A486" s="724"/>
      <c r="B486" s="724"/>
      <c r="C486" s="724"/>
      <c r="D486" s="724"/>
      <c r="E486" s="724"/>
      <c r="F486" s="724"/>
      <c r="G486" s="724"/>
      <c r="H486" s="724"/>
      <c r="I486" s="724"/>
      <c r="J486" s="724"/>
      <c r="K486" s="724"/>
      <c r="L486" s="724"/>
      <c r="M486" s="724"/>
      <c r="N486" s="724"/>
      <c r="O486" s="724"/>
      <c r="P486" s="724"/>
      <c r="Q486" s="724"/>
      <c r="R486" s="724"/>
      <c r="S486" s="724"/>
      <c r="T486" s="724"/>
      <c r="U486" s="724"/>
      <c r="V486" s="724"/>
      <c r="W486" s="724"/>
      <c r="X486" s="724"/>
      <c r="Y486" s="724"/>
      <c r="Z486" s="724"/>
    </row>
    <row r="487" spans="1:26" ht="14.25" customHeight="1">
      <c r="A487" s="724"/>
      <c r="B487" s="724"/>
      <c r="C487" s="724"/>
      <c r="D487" s="724"/>
      <c r="E487" s="724"/>
      <c r="F487" s="724"/>
      <c r="G487" s="724"/>
      <c r="H487" s="724"/>
      <c r="I487" s="724"/>
      <c r="J487" s="724"/>
      <c r="K487" s="724"/>
      <c r="L487" s="724"/>
      <c r="M487" s="724"/>
      <c r="N487" s="724"/>
      <c r="O487" s="724"/>
      <c r="P487" s="724"/>
      <c r="Q487" s="724"/>
      <c r="R487" s="724"/>
      <c r="S487" s="724"/>
      <c r="T487" s="724"/>
      <c r="U487" s="724"/>
      <c r="V487" s="724"/>
      <c r="W487" s="724"/>
      <c r="X487" s="724"/>
      <c r="Y487" s="724"/>
      <c r="Z487" s="724"/>
    </row>
    <row r="488" spans="1:26" ht="14.25" customHeight="1">
      <c r="A488" s="724"/>
      <c r="B488" s="724"/>
      <c r="C488" s="724"/>
      <c r="D488" s="724"/>
      <c r="E488" s="724"/>
      <c r="F488" s="724"/>
      <c r="G488" s="724"/>
      <c r="H488" s="724"/>
      <c r="I488" s="724"/>
      <c r="J488" s="724"/>
      <c r="K488" s="724"/>
      <c r="L488" s="724"/>
      <c r="M488" s="724"/>
      <c r="N488" s="724"/>
      <c r="O488" s="724"/>
      <c r="P488" s="724"/>
      <c r="Q488" s="724"/>
      <c r="R488" s="724"/>
      <c r="S488" s="724"/>
      <c r="T488" s="724"/>
      <c r="U488" s="724"/>
      <c r="V488" s="724"/>
      <c r="W488" s="724"/>
      <c r="X488" s="724"/>
      <c r="Y488" s="724"/>
      <c r="Z488" s="724"/>
    </row>
    <row r="489" spans="1:26" ht="14.25" customHeight="1">
      <c r="A489" s="724"/>
      <c r="B489" s="724"/>
      <c r="C489" s="724"/>
      <c r="D489" s="724"/>
      <c r="E489" s="724"/>
      <c r="F489" s="724"/>
      <c r="G489" s="724"/>
      <c r="H489" s="724"/>
      <c r="I489" s="724"/>
      <c r="J489" s="724"/>
      <c r="K489" s="724"/>
      <c r="L489" s="724"/>
      <c r="M489" s="724"/>
      <c r="N489" s="724"/>
      <c r="O489" s="724"/>
      <c r="P489" s="724"/>
      <c r="Q489" s="724"/>
      <c r="R489" s="724"/>
      <c r="S489" s="724"/>
      <c r="T489" s="724"/>
      <c r="U489" s="724"/>
      <c r="V489" s="724"/>
      <c r="W489" s="724"/>
      <c r="X489" s="724"/>
      <c r="Y489" s="724"/>
      <c r="Z489" s="724"/>
    </row>
    <row r="490" spans="1:26" ht="14.25" customHeight="1">
      <c r="A490" s="724"/>
      <c r="B490" s="724"/>
      <c r="C490" s="724"/>
      <c r="D490" s="724"/>
      <c r="E490" s="724"/>
      <c r="F490" s="724"/>
      <c r="G490" s="724"/>
      <c r="H490" s="724"/>
      <c r="I490" s="724"/>
      <c r="J490" s="724"/>
      <c r="K490" s="724"/>
      <c r="L490" s="724"/>
      <c r="M490" s="724"/>
      <c r="N490" s="724"/>
      <c r="O490" s="724"/>
      <c r="P490" s="724"/>
      <c r="Q490" s="724"/>
      <c r="R490" s="724"/>
      <c r="S490" s="724"/>
      <c r="T490" s="724"/>
      <c r="U490" s="724"/>
      <c r="V490" s="724"/>
      <c r="W490" s="724"/>
      <c r="X490" s="724"/>
      <c r="Y490" s="724"/>
      <c r="Z490" s="724"/>
    </row>
    <row r="491" spans="1:26" ht="14.25" customHeight="1">
      <c r="A491" s="724"/>
      <c r="B491" s="724"/>
      <c r="C491" s="724"/>
      <c r="D491" s="724"/>
      <c r="E491" s="724"/>
      <c r="F491" s="724"/>
      <c r="G491" s="724"/>
      <c r="H491" s="724"/>
      <c r="I491" s="724"/>
      <c r="J491" s="724"/>
      <c r="K491" s="724"/>
      <c r="L491" s="724"/>
      <c r="M491" s="724"/>
      <c r="N491" s="724"/>
      <c r="O491" s="724"/>
      <c r="P491" s="724"/>
      <c r="Q491" s="724"/>
      <c r="R491" s="724"/>
      <c r="S491" s="724"/>
      <c r="T491" s="724"/>
      <c r="U491" s="724"/>
      <c r="V491" s="724"/>
      <c r="W491" s="724"/>
      <c r="X491" s="724"/>
      <c r="Y491" s="724"/>
      <c r="Z491" s="724"/>
    </row>
    <row r="492" spans="1:26" ht="14.25" customHeight="1">
      <c r="A492" s="724"/>
      <c r="B492" s="724"/>
      <c r="C492" s="724"/>
      <c r="D492" s="724"/>
      <c r="E492" s="724"/>
      <c r="F492" s="724"/>
      <c r="G492" s="724"/>
      <c r="H492" s="724"/>
      <c r="I492" s="724"/>
      <c r="J492" s="724"/>
      <c r="K492" s="724"/>
      <c r="L492" s="724"/>
      <c r="M492" s="724"/>
      <c r="N492" s="724"/>
      <c r="O492" s="724"/>
      <c r="P492" s="724"/>
      <c r="Q492" s="724"/>
      <c r="R492" s="724"/>
      <c r="S492" s="724"/>
      <c r="T492" s="724"/>
      <c r="U492" s="724"/>
      <c r="V492" s="724"/>
      <c r="W492" s="724"/>
      <c r="X492" s="724"/>
      <c r="Y492" s="724"/>
      <c r="Z492" s="724"/>
    </row>
    <row r="493" spans="1:26" ht="14.25" customHeight="1">
      <c r="A493" s="724"/>
      <c r="B493" s="724"/>
      <c r="C493" s="724"/>
      <c r="D493" s="724"/>
      <c r="E493" s="724"/>
      <c r="F493" s="724"/>
      <c r="G493" s="724"/>
      <c r="H493" s="724"/>
      <c r="I493" s="724"/>
      <c r="J493" s="724"/>
      <c r="K493" s="724"/>
      <c r="L493" s="724"/>
      <c r="M493" s="724"/>
      <c r="N493" s="724"/>
      <c r="O493" s="724"/>
      <c r="P493" s="724"/>
      <c r="Q493" s="724"/>
      <c r="R493" s="724"/>
      <c r="S493" s="724"/>
      <c r="T493" s="724"/>
      <c r="U493" s="724"/>
      <c r="V493" s="724"/>
      <c r="W493" s="724"/>
      <c r="X493" s="724"/>
      <c r="Y493" s="724"/>
      <c r="Z493" s="724"/>
    </row>
    <row r="494" spans="1:26" ht="14.25" customHeight="1">
      <c r="A494" s="724"/>
      <c r="B494" s="724"/>
      <c r="C494" s="724"/>
      <c r="D494" s="724"/>
      <c r="E494" s="724"/>
      <c r="F494" s="724"/>
      <c r="G494" s="724"/>
      <c r="H494" s="724"/>
      <c r="I494" s="724"/>
      <c r="J494" s="724"/>
      <c r="K494" s="724"/>
      <c r="L494" s="724"/>
      <c r="M494" s="724"/>
      <c r="N494" s="724"/>
      <c r="O494" s="724"/>
      <c r="P494" s="724"/>
      <c r="Q494" s="724"/>
      <c r="R494" s="724"/>
      <c r="S494" s="724"/>
      <c r="T494" s="724"/>
      <c r="U494" s="724"/>
      <c r="V494" s="724"/>
      <c r="W494" s="724"/>
      <c r="X494" s="724"/>
      <c r="Y494" s="724"/>
      <c r="Z494" s="724"/>
    </row>
    <row r="495" spans="1:26" ht="14.25" customHeight="1">
      <c r="A495" s="724"/>
      <c r="B495" s="724"/>
      <c r="C495" s="724"/>
      <c r="D495" s="724"/>
      <c r="E495" s="724"/>
      <c r="F495" s="724"/>
      <c r="G495" s="724"/>
      <c r="H495" s="724"/>
      <c r="I495" s="724"/>
      <c r="J495" s="724"/>
      <c r="K495" s="724"/>
      <c r="L495" s="724"/>
      <c r="M495" s="724"/>
      <c r="N495" s="724"/>
      <c r="O495" s="724"/>
      <c r="P495" s="724"/>
      <c r="Q495" s="724"/>
      <c r="R495" s="724"/>
      <c r="S495" s="724"/>
      <c r="T495" s="724"/>
      <c r="U495" s="724"/>
      <c r="V495" s="724"/>
      <c r="W495" s="724"/>
      <c r="X495" s="724"/>
      <c r="Y495" s="724"/>
      <c r="Z495" s="724"/>
    </row>
    <row r="496" spans="1:26" ht="14.25" customHeight="1">
      <c r="A496" s="724"/>
      <c r="B496" s="724"/>
      <c r="C496" s="724"/>
      <c r="D496" s="724"/>
      <c r="E496" s="724"/>
      <c r="F496" s="724"/>
      <c r="G496" s="724"/>
      <c r="H496" s="724"/>
      <c r="I496" s="724"/>
      <c r="J496" s="724"/>
      <c r="K496" s="724"/>
      <c r="L496" s="724"/>
      <c r="M496" s="724"/>
      <c r="N496" s="724"/>
      <c r="O496" s="724"/>
      <c r="P496" s="724"/>
      <c r="Q496" s="724"/>
      <c r="R496" s="724"/>
      <c r="S496" s="724"/>
      <c r="T496" s="724"/>
      <c r="U496" s="724"/>
      <c r="V496" s="724"/>
      <c r="W496" s="724"/>
      <c r="X496" s="724"/>
      <c r="Y496" s="724"/>
      <c r="Z496" s="724"/>
    </row>
    <row r="497" spans="1:26" ht="14.25" customHeight="1">
      <c r="A497" s="724"/>
      <c r="B497" s="724"/>
      <c r="C497" s="724"/>
      <c r="D497" s="724"/>
      <c r="E497" s="724"/>
      <c r="F497" s="724"/>
      <c r="G497" s="724"/>
      <c r="H497" s="724"/>
      <c r="I497" s="724"/>
      <c r="J497" s="724"/>
      <c r="K497" s="724"/>
      <c r="L497" s="724"/>
      <c r="M497" s="724"/>
      <c r="N497" s="724"/>
      <c r="O497" s="724"/>
      <c r="P497" s="724"/>
      <c r="Q497" s="724"/>
      <c r="R497" s="724"/>
      <c r="S497" s="724"/>
      <c r="T497" s="724"/>
      <c r="U497" s="724"/>
      <c r="V497" s="724"/>
      <c r="W497" s="724"/>
      <c r="X497" s="724"/>
      <c r="Y497" s="724"/>
      <c r="Z497" s="724"/>
    </row>
    <row r="498" spans="1:26" ht="14.25" customHeight="1">
      <c r="A498" s="724"/>
      <c r="B498" s="724"/>
      <c r="C498" s="724"/>
      <c r="D498" s="724"/>
      <c r="E498" s="724"/>
      <c r="F498" s="724"/>
      <c r="G498" s="724"/>
      <c r="H498" s="724"/>
      <c r="I498" s="724"/>
      <c r="J498" s="724"/>
      <c r="K498" s="724"/>
      <c r="L498" s="724"/>
      <c r="M498" s="724"/>
      <c r="N498" s="724"/>
      <c r="O498" s="724"/>
      <c r="P498" s="724"/>
      <c r="Q498" s="724"/>
      <c r="R498" s="724"/>
      <c r="S498" s="724"/>
      <c r="T498" s="724"/>
      <c r="U498" s="724"/>
      <c r="V498" s="724"/>
      <c r="W498" s="724"/>
      <c r="X498" s="724"/>
      <c r="Y498" s="724"/>
      <c r="Z498" s="724"/>
    </row>
    <row r="499" spans="1:26" ht="14.25" customHeight="1">
      <c r="A499" s="724"/>
      <c r="B499" s="724"/>
      <c r="C499" s="724"/>
      <c r="D499" s="724"/>
      <c r="E499" s="724"/>
      <c r="F499" s="724"/>
      <c r="G499" s="724"/>
      <c r="H499" s="724"/>
      <c r="I499" s="724"/>
      <c r="J499" s="724"/>
      <c r="K499" s="724"/>
      <c r="L499" s="724"/>
      <c r="M499" s="724"/>
      <c r="N499" s="724"/>
      <c r="O499" s="724"/>
      <c r="P499" s="724"/>
      <c r="Q499" s="724"/>
      <c r="R499" s="724"/>
      <c r="S499" s="724"/>
      <c r="T499" s="724"/>
      <c r="U499" s="724"/>
      <c r="V499" s="724"/>
      <c r="W499" s="724"/>
      <c r="X499" s="724"/>
      <c r="Y499" s="724"/>
      <c r="Z499" s="724"/>
    </row>
    <row r="500" spans="1:26" ht="14.25" customHeight="1">
      <c r="A500" s="724"/>
      <c r="B500" s="724"/>
      <c r="C500" s="724"/>
      <c r="D500" s="724"/>
      <c r="E500" s="724"/>
      <c r="F500" s="724"/>
      <c r="G500" s="724"/>
      <c r="H500" s="724"/>
      <c r="I500" s="724"/>
      <c r="J500" s="724"/>
      <c r="K500" s="724"/>
      <c r="L500" s="724"/>
      <c r="M500" s="724"/>
      <c r="N500" s="724"/>
      <c r="O500" s="724"/>
      <c r="P500" s="724"/>
      <c r="Q500" s="724"/>
      <c r="R500" s="724"/>
      <c r="S500" s="724"/>
      <c r="T500" s="724"/>
      <c r="U500" s="724"/>
      <c r="V500" s="724"/>
      <c r="W500" s="724"/>
      <c r="X500" s="724"/>
      <c r="Y500" s="724"/>
      <c r="Z500" s="724"/>
    </row>
    <row r="501" spans="1:26" ht="14.25" customHeight="1">
      <c r="A501" s="724"/>
      <c r="B501" s="724"/>
      <c r="C501" s="724"/>
      <c r="D501" s="724"/>
      <c r="E501" s="724"/>
      <c r="F501" s="724"/>
      <c r="G501" s="724"/>
      <c r="H501" s="724"/>
      <c r="I501" s="724"/>
      <c r="J501" s="724"/>
      <c r="K501" s="724"/>
      <c r="L501" s="724"/>
      <c r="M501" s="724"/>
      <c r="N501" s="724"/>
      <c r="O501" s="724"/>
      <c r="P501" s="724"/>
      <c r="Q501" s="724"/>
      <c r="R501" s="724"/>
      <c r="S501" s="724"/>
      <c r="T501" s="724"/>
      <c r="U501" s="724"/>
      <c r="V501" s="724"/>
      <c r="W501" s="724"/>
      <c r="X501" s="724"/>
      <c r="Y501" s="724"/>
      <c r="Z501" s="724"/>
    </row>
    <row r="502" spans="1:26" ht="14.25" customHeight="1">
      <c r="A502" s="724"/>
      <c r="B502" s="724"/>
      <c r="C502" s="724"/>
      <c r="D502" s="724"/>
      <c r="E502" s="724"/>
      <c r="F502" s="724"/>
      <c r="G502" s="724"/>
      <c r="H502" s="724"/>
      <c r="I502" s="724"/>
      <c r="J502" s="724"/>
      <c r="K502" s="724"/>
      <c r="L502" s="724"/>
      <c r="M502" s="724"/>
      <c r="N502" s="724"/>
      <c r="O502" s="724"/>
      <c r="P502" s="724"/>
      <c r="Q502" s="724"/>
      <c r="R502" s="724"/>
      <c r="S502" s="724"/>
      <c r="T502" s="724"/>
      <c r="U502" s="724"/>
      <c r="V502" s="724"/>
      <c r="W502" s="724"/>
      <c r="X502" s="724"/>
      <c r="Y502" s="724"/>
      <c r="Z502" s="724"/>
    </row>
    <row r="503" spans="1:26" ht="14.25" customHeight="1">
      <c r="A503" s="724"/>
      <c r="B503" s="724"/>
      <c r="C503" s="724"/>
      <c r="D503" s="724"/>
      <c r="E503" s="724"/>
      <c r="F503" s="724"/>
      <c r="G503" s="724"/>
      <c r="H503" s="724"/>
      <c r="I503" s="724"/>
      <c r="J503" s="724"/>
      <c r="K503" s="724"/>
      <c r="L503" s="724"/>
      <c r="M503" s="724"/>
      <c r="N503" s="724"/>
      <c r="O503" s="724"/>
      <c r="P503" s="724"/>
      <c r="Q503" s="724"/>
      <c r="R503" s="724"/>
      <c r="S503" s="724"/>
      <c r="T503" s="724"/>
      <c r="U503" s="724"/>
      <c r="V503" s="724"/>
      <c r="W503" s="724"/>
      <c r="X503" s="724"/>
      <c r="Y503" s="724"/>
      <c r="Z503" s="724"/>
    </row>
    <row r="504" spans="1:26" ht="14.25" customHeight="1">
      <c r="A504" s="724"/>
      <c r="B504" s="724"/>
      <c r="C504" s="724"/>
      <c r="D504" s="724"/>
      <c r="E504" s="724"/>
      <c r="F504" s="724"/>
      <c r="G504" s="724"/>
      <c r="H504" s="724"/>
      <c r="I504" s="724"/>
      <c r="J504" s="724"/>
      <c r="K504" s="724"/>
      <c r="L504" s="724"/>
      <c r="M504" s="724"/>
      <c r="N504" s="724"/>
      <c r="O504" s="724"/>
      <c r="P504" s="724"/>
      <c r="Q504" s="724"/>
      <c r="R504" s="724"/>
      <c r="S504" s="724"/>
      <c r="T504" s="724"/>
      <c r="U504" s="724"/>
      <c r="V504" s="724"/>
      <c r="W504" s="724"/>
      <c r="X504" s="724"/>
      <c r="Y504" s="724"/>
      <c r="Z504" s="724"/>
    </row>
    <row r="505" spans="1:26" ht="14.25" customHeight="1">
      <c r="A505" s="724"/>
      <c r="B505" s="724"/>
      <c r="C505" s="724"/>
      <c r="D505" s="724"/>
      <c r="E505" s="724"/>
      <c r="F505" s="724"/>
      <c r="G505" s="724"/>
      <c r="H505" s="724"/>
      <c r="I505" s="724"/>
      <c r="J505" s="724"/>
      <c r="K505" s="724"/>
      <c r="L505" s="724"/>
      <c r="M505" s="724"/>
      <c r="N505" s="724"/>
      <c r="O505" s="724"/>
      <c r="P505" s="724"/>
      <c r="Q505" s="724"/>
      <c r="R505" s="724"/>
      <c r="S505" s="724"/>
      <c r="T505" s="724"/>
      <c r="U505" s="724"/>
      <c r="V505" s="724"/>
      <c r="W505" s="724"/>
      <c r="X505" s="724"/>
      <c r="Y505" s="724"/>
      <c r="Z505" s="724"/>
    </row>
    <row r="506" spans="1:26" ht="14.25" customHeight="1">
      <c r="A506" s="724"/>
      <c r="B506" s="724"/>
      <c r="C506" s="724"/>
      <c r="D506" s="724"/>
      <c r="E506" s="724"/>
      <c r="F506" s="724"/>
      <c r="G506" s="724"/>
      <c r="H506" s="724"/>
      <c r="I506" s="724"/>
      <c r="J506" s="724"/>
      <c r="K506" s="724"/>
      <c r="L506" s="724"/>
      <c r="M506" s="724"/>
      <c r="N506" s="724"/>
      <c r="O506" s="724"/>
      <c r="P506" s="724"/>
      <c r="Q506" s="724"/>
      <c r="R506" s="724"/>
      <c r="S506" s="724"/>
      <c r="T506" s="724"/>
      <c r="U506" s="724"/>
      <c r="V506" s="724"/>
      <c r="W506" s="724"/>
      <c r="X506" s="724"/>
      <c r="Y506" s="724"/>
      <c r="Z506" s="724"/>
    </row>
    <row r="507" spans="1:26" ht="14.25" customHeight="1">
      <c r="A507" s="724"/>
      <c r="B507" s="724"/>
      <c r="C507" s="724"/>
      <c r="D507" s="724"/>
      <c r="E507" s="724"/>
      <c r="F507" s="724"/>
      <c r="G507" s="724"/>
      <c r="H507" s="724"/>
      <c r="I507" s="724"/>
      <c r="J507" s="724"/>
      <c r="K507" s="724"/>
      <c r="L507" s="724"/>
      <c r="M507" s="724"/>
      <c r="N507" s="724"/>
      <c r="O507" s="724"/>
      <c r="P507" s="724"/>
      <c r="Q507" s="724"/>
      <c r="R507" s="724"/>
      <c r="S507" s="724"/>
      <c r="T507" s="724"/>
      <c r="U507" s="724"/>
      <c r="V507" s="724"/>
      <c r="W507" s="724"/>
      <c r="X507" s="724"/>
      <c r="Y507" s="724"/>
      <c r="Z507" s="724"/>
    </row>
    <row r="508" spans="1:26" ht="14.25" customHeight="1">
      <c r="A508" s="724"/>
      <c r="B508" s="724"/>
      <c r="C508" s="724"/>
      <c r="D508" s="724"/>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row>
    <row r="509" spans="1:26" ht="14.25" customHeight="1">
      <c r="A509" s="724"/>
      <c r="B509" s="724"/>
      <c r="C509" s="724"/>
      <c r="D509" s="724"/>
      <c r="E509" s="724"/>
      <c r="F509" s="724"/>
      <c r="G509" s="724"/>
      <c r="H509" s="724"/>
      <c r="I509" s="724"/>
      <c r="J509" s="724"/>
      <c r="K509" s="724"/>
      <c r="L509" s="724"/>
      <c r="M509" s="724"/>
      <c r="N509" s="724"/>
      <c r="O509" s="724"/>
      <c r="P509" s="724"/>
      <c r="Q509" s="724"/>
      <c r="R509" s="724"/>
      <c r="S509" s="724"/>
      <c r="T509" s="724"/>
      <c r="U509" s="724"/>
      <c r="V509" s="724"/>
      <c r="W509" s="724"/>
      <c r="X509" s="724"/>
      <c r="Y509" s="724"/>
      <c r="Z509" s="724"/>
    </row>
    <row r="510" spans="1:26" ht="14.25" customHeight="1">
      <c r="A510" s="724"/>
      <c r="B510" s="724"/>
      <c r="C510" s="724"/>
      <c r="D510" s="724"/>
      <c r="E510" s="724"/>
      <c r="F510" s="724"/>
      <c r="G510" s="724"/>
      <c r="H510" s="724"/>
      <c r="I510" s="724"/>
      <c r="J510" s="724"/>
      <c r="K510" s="724"/>
      <c r="L510" s="724"/>
      <c r="M510" s="724"/>
      <c r="N510" s="724"/>
      <c r="O510" s="724"/>
      <c r="P510" s="724"/>
      <c r="Q510" s="724"/>
      <c r="R510" s="724"/>
      <c r="S510" s="724"/>
      <c r="T510" s="724"/>
      <c r="U510" s="724"/>
      <c r="V510" s="724"/>
      <c r="W510" s="724"/>
      <c r="X510" s="724"/>
      <c r="Y510" s="724"/>
      <c r="Z510" s="724"/>
    </row>
    <row r="511" spans="1:26" ht="14.25" customHeight="1">
      <c r="A511" s="724"/>
      <c r="B511" s="724"/>
      <c r="C511" s="724"/>
      <c r="D511" s="724"/>
      <c r="E511" s="724"/>
      <c r="F511" s="724"/>
      <c r="G511" s="724"/>
      <c r="H511" s="724"/>
      <c r="I511" s="724"/>
      <c r="J511" s="724"/>
      <c r="K511" s="724"/>
      <c r="L511" s="724"/>
      <c r="M511" s="724"/>
      <c r="N511" s="724"/>
      <c r="O511" s="724"/>
      <c r="P511" s="724"/>
      <c r="Q511" s="724"/>
      <c r="R511" s="724"/>
      <c r="S511" s="724"/>
      <c r="T511" s="724"/>
      <c r="U511" s="724"/>
      <c r="V511" s="724"/>
      <c r="W511" s="724"/>
      <c r="X511" s="724"/>
      <c r="Y511" s="724"/>
      <c r="Z511" s="724"/>
    </row>
    <row r="512" spans="1:26" ht="14.25" customHeight="1">
      <c r="A512" s="724"/>
      <c r="B512" s="724"/>
      <c r="C512" s="724"/>
      <c r="D512" s="724"/>
      <c r="E512" s="724"/>
      <c r="F512" s="724"/>
      <c r="G512" s="724"/>
      <c r="H512" s="724"/>
      <c r="I512" s="724"/>
      <c r="J512" s="724"/>
      <c r="K512" s="724"/>
      <c r="L512" s="724"/>
      <c r="M512" s="724"/>
      <c r="N512" s="724"/>
      <c r="O512" s="724"/>
      <c r="P512" s="724"/>
      <c r="Q512" s="724"/>
      <c r="R512" s="724"/>
      <c r="S512" s="724"/>
      <c r="T512" s="724"/>
      <c r="U512" s="724"/>
      <c r="V512" s="724"/>
      <c r="W512" s="724"/>
      <c r="X512" s="724"/>
      <c r="Y512" s="724"/>
      <c r="Z512" s="724"/>
    </row>
    <row r="513" spans="1:26" ht="14.25" customHeight="1">
      <c r="A513" s="724"/>
      <c r="B513" s="724"/>
      <c r="C513" s="724"/>
      <c r="D513" s="724"/>
      <c r="E513" s="724"/>
      <c r="F513" s="724"/>
      <c r="G513" s="724"/>
      <c r="H513" s="724"/>
      <c r="I513" s="724"/>
      <c r="J513" s="724"/>
      <c r="K513" s="724"/>
      <c r="L513" s="724"/>
      <c r="M513" s="724"/>
      <c r="N513" s="724"/>
      <c r="O513" s="724"/>
      <c r="P513" s="724"/>
      <c r="Q513" s="724"/>
      <c r="R513" s="724"/>
      <c r="S513" s="724"/>
      <c r="T513" s="724"/>
      <c r="U513" s="724"/>
      <c r="V513" s="724"/>
      <c r="W513" s="724"/>
      <c r="X513" s="724"/>
      <c r="Y513" s="724"/>
      <c r="Z513" s="724"/>
    </row>
    <row r="514" spans="1:26" ht="14.25" customHeight="1">
      <c r="A514" s="724"/>
      <c r="B514" s="724"/>
      <c r="C514" s="724"/>
      <c r="D514" s="724"/>
      <c r="E514" s="724"/>
      <c r="F514" s="724"/>
      <c r="G514" s="724"/>
      <c r="H514" s="724"/>
      <c r="I514" s="724"/>
      <c r="J514" s="724"/>
      <c r="K514" s="724"/>
      <c r="L514" s="724"/>
      <c r="M514" s="724"/>
      <c r="N514" s="724"/>
      <c r="O514" s="724"/>
      <c r="P514" s="724"/>
      <c r="Q514" s="724"/>
      <c r="R514" s="724"/>
      <c r="S514" s="724"/>
      <c r="T514" s="724"/>
      <c r="U514" s="724"/>
      <c r="V514" s="724"/>
      <c r="W514" s="724"/>
      <c r="X514" s="724"/>
      <c r="Y514" s="724"/>
      <c r="Z514" s="724"/>
    </row>
    <row r="515" spans="1:26" ht="14.25" customHeight="1">
      <c r="A515" s="724"/>
      <c r="B515" s="724"/>
      <c r="C515" s="724"/>
      <c r="D515" s="724"/>
      <c r="E515" s="724"/>
      <c r="F515" s="724"/>
      <c r="G515" s="724"/>
      <c r="H515" s="724"/>
      <c r="I515" s="724"/>
      <c r="J515" s="724"/>
      <c r="K515" s="724"/>
      <c r="L515" s="724"/>
      <c r="M515" s="724"/>
      <c r="N515" s="724"/>
      <c r="O515" s="724"/>
      <c r="P515" s="724"/>
      <c r="Q515" s="724"/>
      <c r="R515" s="724"/>
      <c r="S515" s="724"/>
      <c r="T515" s="724"/>
      <c r="U515" s="724"/>
      <c r="V515" s="724"/>
      <c r="W515" s="724"/>
      <c r="X515" s="724"/>
      <c r="Y515" s="724"/>
      <c r="Z515" s="724"/>
    </row>
    <row r="516" spans="1:26" ht="14.25" customHeight="1">
      <c r="A516" s="724"/>
      <c r="B516" s="724"/>
      <c r="C516" s="724"/>
      <c r="D516" s="724"/>
      <c r="E516" s="724"/>
      <c r="F516" s="724"/>
      <c r="G516" s="724"/>
      <c r="H516" s="724"/>
      <c r="I516" s="724"/>
      <c r="J516" s="724"/>
      <c r="K516" s="724"/>
      <c r="L516" s="724"/>
      <c r="M516" s="724"/>
      <c r="N516" s="724"/>
      <c r="O516" s="724"/>
      <c r="P516" s="724"/>
      <c r="Q516" s="724"/>
      <c r="R516" s="724"/>
      <c r="S516" s="724"/>
      <c r="T516" s="724"/>
      <c r="U516" s="724"/>
      <c r="V516" s="724"/>
      <c r="W516" s="724"/>
      <c r="X516" s="724"/>
      <c r="Y516" s="724"/>
      <c r="Z516" s="724"/>
    </row>
    <row r="517" spans="1:26" ht="14.25" customHeight="1">
      <c r="A517" s="724"/>
      <c r="B517" s="724"/>
      <c r="C517" s="724"/>
      <c r="D517" s="724"/>
      <c r="E517" s="724"/>
      <c r="F517" s="724"/>
      <c r="G517" s="724"/>
      <c r="H517" s="724"/>
      <c r="I517" s="724"/>
      <c r="J517" s="724"/>
      <c r="K517" s="724"/>
      <c r="L517" s="724"/>
      <c r="M517" s="724"/>
      <c r="N517" s="724"/>
      <c r="O517" s="724"/>
      <c r="P517" s="724"/>
      <c r="Q517" s="724"/>
      <c r="R517" s="724"/>
      <c r="S517" s="724"/>
      <c r="T517" s="724"/>
      <c r="U517" s="724"/>
      <c r="V517" s="724"/>
      <c r="W517" s="724"/>
      <c r="X517" s="724"/>
      <c r="Y517" s="724"/>
      <c r="Z517" s="724"/>
    </row>
    <row r="518" spans="1:26" ht="14.25" customHeight="1">
      <c r="A518" s="724"/>
      <c r="B518" s="724"/>
      <c r="C518" s="724"/>
      <c r="D518" s="724"/>
      <c r="E518" s="724"/>
      <c r="F518" s="724"/>
      <c r="G518" s="724"/>
      <c r="H518" s="724"/>
      <c r="I518" s="724"/>
      <c r="J518" s="724"/>
      <c r="K518" s="724"/>
      <c r="L518" s="724"/>
      <c r="M518" s="724"/>
      <c r="N518" s="724"/>
      <c r="O518" s="724"/>
      <c r="P518" s="724"/>
      <c r="Q518" s="724"/>
      <c r="R518" s="724"/>
      <c r="S518" s="724"/>
      <c r="T518" s="724"/>
      <c r="U518" s="724"/>
      <c r="V518" s="724"/>
      <c r="W518" s="724"/>
      <c r="X518" s="724"/>
      <c r="Y518" s="724"/>
      <c r="Z518" s="724"/>
    </row>
    <row r="519" spans="1:26" ht="14.25" customHeight="1">
      <c r="A519" s="724"/>
      <c r="B519" s="724"/>
      <c r="C519" s="724"/>
      <c r="D519" s="724"/>
      <c r="E519" s="724"/>
      <c r="F519" s="724"/>
      <c r="G519" s="724"/>
      <c r="H519" s="724"/>
      <c r="I519" s="724"/>
      <c r="J519" s="724"/>
      <c r="K519" s="724"/>
      <c r="L519" s="724"/>
      <c r="M519" s="724"/>
      <c r="N519" s="724"/>
      <c r="O519" s="724"/>
      <c r="P519" s="724"/>
      <c r="Q519" s="724"/>
      <c r="R519" s="724"/>
      <c r="S519" s="724"/>
      <c r="T519" s="724"/>
      <c r="U519" s="724"/>
      <c r="V519" s="724"/>
      <c r="W519" s="724"/>
      <c r="X519" s="724"/>
      <c r="Y519" s="724"/>
      <c r="Z519" s="724"/>
    </row>
    <row r="520" spans="1:26" ht="14.25" customHeight="1">
      <c r="A520" s="724"/>
      <c r="B520" s="724"/>
      <c r="C520" s="724"/>
      <c r="D520" s="724"/>
      <c r="E520" s="724"/>
      <c r="F520" s="724"/>
      <c r="G520" s="724"/>
      <c r="H520" s="724"/>
      <c r="I520" s="724"/>
      <c r="J520" s="724"/>
      <c r="K520" s="724"/>
      <c r="L520" s="724"/>
      <c r="M520" s="724"/>
      <c r="N520" s="724"/>
      <c r="O520" s="724"/>
      <c r="P520" s="724"/>
      <c r="Q520" s="724"/>
      <c r="R520" s="724"/>
      <c r="S520" s="724"/>
      <c r="T520" s="724"/>
      <c r="U520" s="724"/>
      <c r="V520" s="724"/>
      <c r="W520" s="724"/>
      <c r="X520" s="724"/>
      <c r="Y520" s="724"/>
      <c r="Z520" s="724"/>
    </row>
    <row r="521" spans="1:26" ht="14.25" customHeight="1">
      <c r="A521" s="724"/>
      <c r="B521" s="724"/>
      <c r="C521" s="724"/>
      <c r="D521" s="724"/>
      <c r="E521" s="724"/>
      <c r="F521" s="724"/>
      <c r="G521" s="724"/>
      <c r="H521" s="724"/>
      <c r="I521" s="724"/>
      <c r="J521" s="724"/>
      <c r="K521" s="724"/>
      <c r="L521" s="724"/>
      <c r="M521" s="724"/>
      <c r="N521" s="724"/>
      <c r="O521" s="724"/>
      <c r="P521" s="724"/>
      <c r="Q521" s="724"/>
      <c r="R521" s="724"/>
      <c r="S521" s="724"/>
      <c r="T521" s="724"/>
      <c r="U521" s="724"/>
      <c r="V521" s="724"/>
      <c r="W521" s="724"/>
      <c r="X521" s="724"/>
      <c r="Y521" s="724"/>
      <c r="Z521" s="724"/>
    </row>
    <row r="522" spans="1:26" ht="14.25" customHeight="1">
      <c r="A522" s="724"/>
      <c r="B522" s="724"/>
      <c r="C522" s="724"/>
      <c r="D522" s="724"/>
      <c r="E522" s="724"/>
      <c r="F522" s="724"/>
      <c r="G522" s="724"/>
      <c r="H522" s="724"/>
      <c r="I522" s="724"/>
      <c r="J522" s="724"/>
      <c r="K522" s="724"/>
      <c r="L522" s="724"/>
      <c r="M522" s="724"/>
      <c r="N522" s="724"/>
      <c r="O522" s="724"/>
      <c r="P522" s="724"/>
      <c r="Q522" s="724"/>
      <c r="R522" s="724"/>
      <c r="S522" s="724"/>
      <c r="T522" s="724"/>
      <c r="U522" s="724"/>
      <c r="V522" s="724"/>
      <c r="W522" s="724"/>
      <c r="X522" s="724"/>
      <c r="Y522" s="724"/>
      <c r="Z522" s="724"/>
    </row>
    <row r="523" spans="1:26" ht="14.25" customHeight="1">
      <c r="A523" s="724"/>
      <c r="B523" s="724"/>
      <c r="C523" s="724"/>
      <c r="D523" s="724"/>
      <c r="E523" s="724"/>
      <c r="F523" s="724"/>
      <c r="G523" s="724"/>
      <c r="H523" s="724"/>
      <c r="I523" s="724"/>
      <c r="J523" s="724"/>
      <c r="K523" s="724"/>
      <c r="L523" s="724"/>
      <c r="M523" s="724"/>
      <c r="N523" s="724"/>
      <c r="O523" s="724"/>
      <c r="P523" s="724"/>
      <c r="Q523" s="724"/>
      <c r="R523" s="724"/>
      <c r="S523" s="724"/>
      <c r="T523" s="724"/>
      <c r="U523" s="724"/>
      <c r="V523" s="724"/>
      <c r="W523" s="724"/>
      <c r="X523" s="724"/>
      <c r="Y523" s="724"/>
      <c r="Z523" s="724"/>
    </row>
    <row r="524" spans="1:26" ht="14.25" customHeight="1">
      <c r="A524" s="724"/>
      <c r="B524" s="724"/>
      <c r="C524" s="724"/>
      <c r="D524" s="724"/>
      <c r="E524" s="724"/>
      <c r="F524" s="724"/>
      <c r="G524" s="724"/>
      <c r="H524" s="724"/>
      <c r="I524" s="724"/>
      <c r="J524" s="724"/>
      <c r="K524" s="724"/>
      <c r="L524" s="724"/>
      <c r="M524" s="724"/>
      <c r="N524" s="724"/>
      <c r="O524" s="724"/>
      <c r="P524" s="724"/>
      <c r="Q524" s="724"/>
      <c r="R524" s="724"/>
      <c r="S524" s="724"/>
      <c r="T524" s="724"/>
      <c r="U524" s="724"/>
      <c r="V524" s="724"/>
      <c r="W524" s="724"/>
      <c r="X524" s="724"/>
      <c r="Y524" s="724"/>
      <c r="Z524" s="724"/>
    </row>
    <row r="525" spans="1:26" ht="14.25" customHeight="1">
      <c r="A525" s="724"/>
      <c r="B525" s="724"/>
      <c r="C525" s="724"/>
      <c r="D525" s="724"/>
      <c r="E525" s="724"/>
      <c r="F525" s="724"/>
      <c r="G525" s="724"/>
      <c r="H525" s="724"/>
      <c r="I525" s="724"/>
      <c r="J525" s="724"/>
      <c r="K525" s="724"/>
      <c r="L525" s="724"/>
      <c r="M525" s="724"/>
      <c r="N525" s="724"/>
      <c r="O525" s="724"/>
      <c r="P525" s="724"/>
      <c r="Q525" s="724"/>
      <c r="R525" s="724"/>
      <c r="S525" s="724"/>
      <c r="T525" s="724"/>
      <c r="U525" s="724"/>
      <c r="V525" s="724"/>
      <c r="W525" s="724"/>
      <c r="X525" s="724"/>
      <c r="Y525" s="724"/>
      <c r="Z525" s="724"/>
    </row>
    <row r="526" spans="1:26" ht="14.25" customHeight="1">
      <c r="A526" s="724"/>
      <c r="B526" s="724"/>
      <c r="C526" s="724"/>
      <c r="D526" s="724"/>
      <c r="E526" s="724"/>
      <c r="F526" s="724"/>
      <c r="G526" s="724"/>
      <c r="H526" s="724"/>
      <c r="I526" s="724"/>
      <c r="J526" s="724"/>
      <c r="K526" s="724"/>
      <c r="L526" s="724"/>
      <c r="M526" s="724"/>
      <c r="N526" s="724"/>
      <c r="O526" s="724"/>
      <c r="P526" s="724"/>
      <c r="Q526" s="724"/>
      <c r="R526" s="724"/>
      <c r="S526" s="724"/>
      <c r="T526" s="724"/>
      <c r="U526" s="724"/>
      <c r="V526" s="724"/>
      <c r="W526" s="724"/>
      <c r="X526" s="724"/>
      <c r="Y526" s="724"/>
      <c r="Z526" s="724"/>
    </row>
    <row r="527" spans="1:26" ht="14.25" customHeight="1">
      <c r="A527" s="724"/>
      <c r="B527" s="724"/>
      <c r="C527" s="724"/>
      <c r="D527" s="724"/>
      <c r="E527" s="724"/>
      <c r="F527" s="724"/>
      <c r="G527" s="724"/>
      <c r="H527" s="724"/>
      <c r="I527" s="724"/>
      <c r="J527" s="724"/>
      <c r="K527" s="724"/>
      <c r="L527" s="724"/>
      <c r="M527" s="724"/>
      <c r="N527" s="724"/>
      <c r="O527" s="724"/>
      <c r="P527" s="724"/>
      <c r="Q527" s="724"/>
      <c r="R527" s="724"/>
      <c r="S527" s="724"/>
      <c r="T527" s="724"/>
      <c r="U527" s="724"/>
      <c r="V527" s="724"/>
      <c r="W527" s="724"/>
      <c r="X527" s="724"/>
      <c r="Y527" s="724"/>
      <c r="Z527" s="724"/>
    </row>
    <row r="528" spans="1:26" ht="14.25" customHeight="1">
      <c r="A528" s="724"/>
      <c r="B528" s="724"/>
      <c r="C528" s="724"/>
      <c r="D528" s="724"/>
      <c r="E528" s="724"/>
      <c r="F528" s="724"/>
      <c r="G528" s="724"/>
      <c r="H528" s="724"/>
      <c r="I528" s="724"/>
      <c r="J528" s="724"/>
      <c r="K528" s="724"/>
      <c r="L528" s="724"/>
      <c r="M528" s="724"/>
      <c r="N528" s="724"/>
      <c r="O528" s="724"/>
      <c r="P528" s="724"/>
      <c r="Q528" s="724"/>
      <c r="R528" s="724"/>
      <c r="S528" s="724"/>
      <c r="T528" s="724"/>
      <c r="U528" s="724"/>
      <c r="V528" s="724"/>
      <c r="W528" s="724"/>
      <c r="X528" s="724"/>
      <c r="Y528" s="724"/>
      <c r="Z528" s="724"/>
    </row>
    <row r="529" spans="1:26" ht="14.25" customHeight="1">
      <c r="A529" s="724"/>
      <c r="B529" s="724"/>
      <c r="C529" s="724"/>
      <c r="D529" s="724"/>
      <c r="E529" s="724"/>
      <c r="F529" s="724"/>
      <c r="G529" s="724"/>
      <c r="H529" s="724"/>
      <c r="I529" s="724"/>
      <c r="J529" s="724"/>
      <c r="K529" s="724"/>
      <c r="L529" s="724"/>
      <c r="M529" s="724"/>
      <c r="N529" s="724"/>
      <c r="O529" s="724"/>
      <c r="P529" s="724"/>
      <c r="Q529" s="724"/>
      <c r="R529" s="724"/>
      <c r="S529" s="724"/>
      <c r="T529" s="724"/>
      <c r="U529" s="724"/>
      <c r="V529" s="724"/>
      <c r="W529" s="724"/>
      <c r="X529" s="724"/>
      <c r="Y529" s="724"/>
      <c r="Z529" s="724"/>
    </row>
    <row r="530" spans="1:26" ht="14.25" customHeight="1">
      <c r="A530" s="724"/>
      <c r="B530" s="724"/>
      <c r="C530" s="724"/>
      <c r="D530" s="724"/>
      <c r="E530" s="724"/>
      <c r="F530" s="724"/>
      <c r="G530" s="724"/>
      <c r="H530" s="724"/>
      <c r="I530" s="724"/>
      <c r="J530" s="724"/>
      <c r="K530" s="724"/>
      <c r="L530" s="724"/>
      <c r="M530" s="724"/>
      <c r="N530" s="724"/>
      <c r="O530" s="724"/>
      <c r="P530" s="724"/>
      <c r="Q530" s="724"/>
      <c r="R530" s="724"/>
      <c r="S530" s="724"/>
      <c r="T530" s="724"/>
      <c r="U530" s="724"/>
      <c r="V530" s="724"/>
      <c r="W530" s="724"/>
      <c r="X530" s="724"/>
      <c r="Y530" s="724"/>
      <c r="Z530" s="724"/>
    </row>
    <row r="531" spans="1:26" ht="14.25" customHeight="1">
      <c r="A531" s="724"/>
      <c r="B531" s="724"/>
      <c r="C531" s="724"/>
      <c r="D531" s="724"/>
      <c r="E531" s="724"/>
      <c r="F531" s="724"/>
      <c r="G531" s="724"/>
      <c r="H531" s="724"/>
      <c r="I531" s="724"/>
      <c r="J531" s="724"/>
      <c r="K531" s="724"/>
      <c r="L531" s="724"/>
      <c r="M531" s="724"/>
      <c r="N531" s="724"/>
      <c r="O531" s="724"/>
      <c r="P531" s="724"/>
      <c r="Q531" s="724"/>
      <c r="R531" s="724"/>
      <c r="S531" s="724"/>
      <c r="T531" s="724"/>
      <c r="U531" s="724"/>
      <c r="V531" s="724"/>
      <c r="W531" s="724"/>
      <c r="X531" s="724"/>
      <c r="Y531" s="724"/>
      <c r="Z531" s="724"/>
    </row>
    <row r="532" spans="1:26" ht="14.25" customHeight="1">
      <c r="A532" s="724"/>
      <c r="B532" s="724"/>
      <c r="C532" s="724"/>
      <c r="D532" s="724"/>
      <c r="E532" s="724"/>
      <c r="F532" s="724"/>
      <c r="G532" s="724"/>
      <c r="H532" s="724"/>
      <c r="I532" s="724"/>
      <c r="J532" s="724"/>
      <c r="K532" s="724"/>
      <c r="L532" s="724"/>
      <c r="M532" s="724"/>
      <c r="N532" s="724"/>
      <c r="O532" s="724"/>
      <c r="P532" s="724"/>
      <c r="Q532" s="724"/>
      <c r="R532" s="724"/>
      <c r="S532" s="724"/>
      <c r="T532" s="724"/>
      <c r="U532" s="724"/>
      <c r="V532" s="724"/>
      <c r="W532" s="724"/>
      <c r="X532" s="724"/>
      <c r="Y532" s="724"/>
      <c r="Z532" s="724"/>
    </row>
    <row r="533" spans="1:26" ht="14.25" customHeight="1">
      <c r="A533" s="724"/>
      <c r="B533" s="724"/>
      <c r="C533" s="724"/>
      <c r="D533" s="724"/>
      <c r="E533" s="724"/>
      <c r="F533" s="724"/>
      <c r="G533" s="724"/>
      <c r="H533" s="724"/>
      <c r="I533" s="724"/>
      <c r="J533" s="724"/>
      <c r="K533" s="724"/>
      <c r="L533" s="724"/>
      <c r="M533" s="724"/>
      <c r="N533" s="724"/>
      <c r="O533" s="724"/>
      <c r="P533" s="724"/>
      <c r="Q533" s="724"/>
      <c r="R533" s="724"/>
      <c r="S533" s="724"/>
      <c r="T533" s="724"/>
      <c r="U533" s="724"/>
      <c r="V533" s="724"/>
      <c r="W533" s="724"/>
      <c r="X533" s="724"/>
      <c r="Y533" s="724"/>
      <c r="Z533" s="724"/>
    </row>
    <row r="534" spans="1:26" ht="14.25" customHeight="1">
      <c r="A534" s="724"/>
      <c r="B534" s="724"/>
      <c r="C534" s="724"/>
      <c r="D534" s="724"/>
      <c r="E534" s="724"/>
      <c r="F534" s="724"/>
      <c r="G534" s="724"/>
      <c r="H534" s="724"/>
      <c r="I534" s="724"/>
      <c r="J534" s="724"/>
      <c r="K534" s="724"/>
      <c r="L534" s="724"/>
      <c r="M534" s="724"/>
      <c r="N534" s="724"/>
      <c r="O534" s="724"/>
      <c r="P534" s="724"/>
      <c r="Q534" s="724"/>
      <c r="R534" s="724"/>
      <c r="S534" s="724"/>
      <c r="T534" s="724"/>
      <c r="U534" s="724"/>
      <c r="V534" s="724"/>
      <c r="W534" s="724"/>
      <c r="X534" s="724"/>
      <c r="Y534" s="724"/>
      <c r="Z534" s="724"/>
    </row>
    <row r="535" spans="1:26" ht="14.25" customHeight="1">
      <c r="A535" s="724"/>
      <c r="B535" s="724"/>
      <c r="C535" s="724"/>
      <c r="D535" s="724"/>
      <c r="E535" s="724"/>
      <c r="F535" s="724"/>
      <c r="G535" s="724"/>
      <c r="H535" s="724"/>
      <c r="I535" s="724"/>
      <c r="J535" s="724"/>
      <c r="K535" s="724"/>
      <c r="L535" s="724"/>
      <c r="M535" s="724"/>
      <c r="N535" s="724"/>
      <c r="O535" s="724"/>
      <c r="P535" s="724"/>
      <c r="Q535" s="724"/>
      <c r="R535" s="724"/>
      <c r="S535" s="724"/>
      <c r="T535" s="724"/>
      <c r="U535" s="724"/>
      <c r="V535" s="724"/>
      <c r="W535" s="724"/>
      <c r="X535" s="724"/>
      <c r="Y535" s="724"/>
      <c r="Z535" s="724"/>
    </row>
    <row r="536" spans="1:26" ht="14.25" customHeight="1">
      <c r="A536" s="724"/>
      <c r="B536" s="724"/>
      <c r="C536" s="724"/>
      <c r="D536" s="724"/>
      <c r="E536" s="724"/>
      <c r="F536" s="724"/>
      <c r="G536" s="724"/>
      <c r="H536" s="724"/>
      <c r="I536" s="724"/>
      <c r="J536" s="724"/>
      <c r="K536" s="724"/>
      <c r="L536" s="724"/>
      <c r="M536" s="724"/>
      <c r="N536" s="724"/>
      <c r="O536" s="724"/>
      <c r="P536" s="724"/>
      <c r="Q536" s="724"/>
      <c r="R536" s="724"/>
      <c r="S536" s="724"/>
      <c r="T536" s="724"/>
      <c r="U536" s="724"/>
      <c r="V536" s="724"/>
      <c r="W536" s="724"/>
      <c r="X536" s="724"/>
      <c r="Y536" s="724"/>
      <c r="Z536" s="724"/>
    </row>
    <row r="537" spans="1:26" ht="14.25" customHeight="1">
      <c r="A537" s="724"/>
      <c r="B537" s="724"/>
      <c r="C537" s="724"/>
      <c r="D537" s="724"/>
      <c r="E537" s="724"/>
      <c r="F537" s="724"/>
      <c r="G537" s="724"/>
      <c r="H537" s="724"/>
      <c r="I537" s="724"/>
      <c r="J537" s="724"/>
      <c r="K537" s="724"/>
      <c r="L537" s="724"/>
      <c r="M537" s="724"/>
      <c r="N537" s="724"/>
      <c r="O537" s="724"/>
      <c r="P537" s="724"/>
      <c r="Q537" s="724"/>
      <c r="R537" s="724"/>
      <c r="S537" s="724"/>
      <c r="T537" s="724"/>
      <c r="U537" s="724"/>
      <c r="V537" s="724"/>
      <c r="W537" s="724"/>
      <c r="X537" s="724"/>
      <c r="Y537" s="724"/>
      <c r="Z537" s="724"/>
    </row>
    <row r="538" spans="1:26" ht="14.25" customHeight="1">
      <c r="A538" s="724"/>
      <c r="B538" s="724"/>
      <c r="C538" s="724"/>
      <c r="D538" s="724"/>
      <c r="E538" s="724"/>
      <c r="F538" s="724"/>
      <c r="G538" s="724"/>
      <c r="H538" s="724"/>
      <c r="I538" s="724"/>
      <c r="J538" s="724"/>
      <c r="K538" s="724"/>
      <c r="L538" s="724"/>
      <c r="M538" s="724"/>
      <c r="N538" s="724"/>
      <c r="O538" s="724"/>
      <c r="P538" s="724"/>
      <c r="Q538" s="724"/>
      <c r="R538" s="724"/>
      <c r="S538" s="724"/>
      <c r="T538" s="724"/>
      <c r="U538" s="724"/>
      <c r="V538" s="724"/>
      <c r="W538" s="724"/>
      <c r="X538" s="724"/>
      <c r="Y538" s="724"/>
      <c r="Z538" s="724"/>
    </row>
    <row r="539" spans="1:26" ht="14.25" customHeight="1">
      <c r="A539" s="724"/>
      <c r="B539" s="724"/>
      <c r="C539" s="724"/>
      <c r="D539" s="724"/>
      <c r="E539" s="724"/>
      <c r="F539" s="724"/>
      <c r="G539" s="724"/>
      <c r="H539" s="724"/>
      <c r="I539" s="724"/>
      <c r="J539" s="724"/>
      <c r="K539" s="724"/>
      <c r="L539" s="724"/>
      <c r="M539" s="724"/>
      <c r="N539" s="724"/>
      <c r="O539" s="724"/>
      <c r="P539" s="724"/>
      <c r="Q539" s="724"/>
      <c r="R539" s="724"/>
      <c r="S539" s="724"/>
      <c r="T539" s="724"/>
      <c r="U539" s="724"/>
      <c r="V539" s="724"/>
      <c r="W539" s="724"/>
      <c r="X539" s="724"/>
      <c r="Y539" s="724"/>
      <c r="Z539" s="724"/>
    </row>
    <row r="540" spans="1:26" ht="14.25" customHeight="1">
      <c r="A540" s="724"/>
      <c r="B540" s="724"/>
      <c r="C540" s="724"/>
      <c r="D540" s="724"/>
      <c r="E540" s="724"/>
      <c r="F540" s="724"/>
      <c r="G540" s="724"/>
      <c r="H540" s="724"/>
      <c r="I540" s="724"/>
      <c r="J540" s="724"/>
      <c r="K540" s="724"/>
      <c r="L540" s="724"/>
      <c r="M540" s="724"/>
      <c r="N540" s="724"/>
      <c r="O540" s="724"/>
      <c r="P540" s="724"/>
      <c r="Q540" s="724"/>
      <c r="R540" s="724"/>
      <c r="S540" s="724"/>
      <c r="T540" s="724"/>
      <c r="U540" s="724"/>
      <c r="V540" s="724"/>
      <c r="W540" s="724"/>
      <c r="X540" s="724"/>
      <c r="Y540" s="724"/>
      <c r="Z540" s="724"/>
    </row>
    <row r="541" spans="1:26" ht="14.25" customHeight="1">
      <c r="A541" s="724"/>
      <c r="B541" s="724"/>
      <c r="C541" s="724"/>
      <c r="D541" s="724"/>
      <c r="E541" s="724"/>
      <c r="F541" s="724"/>
      <c r="G541" s="724"/>
      <c r="H541" s="724"/>
      <c r="I541" s="724"/>
      <c r="J541" s="724"/>
      <c r="K541" s="724"/>
      <c r="L541" s="724"/>
      <c r="M541" s="724"/>
      <c r="N541" s="724"/>
      <c r="O541" s="724"/>
      <c r="P541" s="724"/>
      <c r="Q541" s="724"/>
      <c r="R541" s="724"/>
      <c r="S541" s="724"/>
      <c r="T541" s="724"/>
      <c r="U541" s="724"/>
      <c r="V541" s="724"/>
      <c r="W541" s="724"/>
      <c r="X541" s="724"/>
      <c r="Y541" s="724"/>
      <c r="Z541" s="724"/>
    </row>
    <row r="542" spans="1:26" ht="14.25" customHeight="1">
      <c r="A542" s="724"/>
      <c r="B542" s="724"/>
      <c r="C542" s="724"/>
      <c r="D542" s="724"/>
      <c r="E542" s="724"/>
      <c r="F542" s="724"/>
      <c r="G542" s="724"/>
      <c r="H542" s="724"/>
      <c r="I542" s="724"/>
      <c r="J542" s="724"/>
      <c r="K542" s="724"/>
      <c r="L542" s="724"/>
      <c r="M542" s="724"/>
      <c r="N542" s="724"/>
      <c r="O542" s="724"/>
      <c r="P542" s="724"/>
      <c r="Q542" s="724"/>
      <c r="R542" s="724"/>
      <c r="S542" s="724"/>
      <c r="T542" s="724"/>
      <c r="U542" s="724"/>
      <c r="V542" s="724"/>
      <c r="W542" s="724"/>
      <c r="X542" s="724"/>
      <c r="Y542" s="724"/>
      <c r="Z542" s="724"/>
    </row>
    <row r="543" spans="1:26" ht="14.25" customHeight="1">
      <c r="A543" s="724"/>
      <c r="B543" s="724"/>
      <c r="C543" s="724"/>
      <c r="D543" s="724"/>
      <c r="E543" s="724"/>
      <c r="F543" s="724"/>
      <c r="G543" s="724"/>
      <c r="H543" s="724"/>
      <c r="I543" s="724"/>
      <c r="J543" s="724"/>
      <c r="K543" s="724"/>
      <c r="L543" s="724"/>
      <c r="M543" s="724"/>
      <c r="N543" s="724"/>
      <c r="O543" s="724"/>
      <c r="P543" s="724"/>
      <c r="Q543" s="724"/>
      <c r="R543" s="724"/>
      <c r="S543" s="724"/>
      <c r="T543" s="724"/>
      <c r="U543" s="724"/>
      <c r="V543" s="724"/>
      <c r="W543" s="724"/>
      <c r="X543" s="724"/>
      <c r="Y543" s="724"/>
      <c r="Z543" s="724"/>
    </row>
    <row r="544" spans="1:26" ht="14.25" customHeight="1">
      <c r="A544" s="724"/>
      <c r="B544" s="724"/>
      <c r="C544" s="724"/>
      <c r="D544" s="724"/>
      <c r="E544" s="724"/>
      <c r="F544" s="724"/>
      <c r="G544" s="724"/>
      <c r="H544" s="724"/>
      <c r="I544" s="724"/>
      <c r="J544" s="724"/>
      <c r="K544" s="724"/>
      <c r="L544" s="724"/>
      <c r="M544" s="724"/>
      <c r="N544" s="724"/>
      <c r="O544" s="724"/>
      <c r="P544" s="724"/>
      <c r="Q544" s="724"/>
      <c r="R544" s="724"/>
      <c r="S544" s="724"/>
      <c r="T544" s="724"/>
      <c r="U544" s="724"/>
      <c r="V544" s="724"/>
      <c r="W544" s="724"/>
      <c r="X544" s="724"/>
      <c r="Y544" s="724"/>
      <c r="Z544" s="724"/>
    </row>
    <row r="545" spans="1:26" ht="14.25" customHeight="1">
      <c r="A545" s="724"/>
      <c r="B545" s="724"/>
      <c r="C545" s="724"/>
      <c r="D545" s="724"/>
      <c r="E545" s="724"/>
      <c r="F545" s="724"/>
      <c r="G545" s="724"/>
      <c r="H545" s="724"/>
      <c r="I545" s="724"/>
      <c r="J545" s="724"/>
      <c r="K545" s="724"/>
      <c r="L545" s="724"/>
      <c r="M545" s="724"/>
      <c r="N545" s="724"/>
      <c r="O545" s="724"/>
      <c r="P545" s="724"/>
      <c r="Q545" s="724"/>
      <c r="R545" s="724"/>
      <c r="S545" s="724"/>
      <c r="T545" s="724"/>
      <c r="U545" s="724"/>
      <c r="V545" s="724"/>
      <c r="W545" s="724"/>
      <c r="X545" s="724"/>
      <c r="Y545" s="724"/>
      <c r="Z545" s="724"/>
    </row>
    <row r="546" spans="1:26" ht="14.25" customHeight="1">
      <c r="A546" s="724"/>
      <c r="B546" s="724"/>
      <c r="C546" s="724"/>
      <c r="D546" s="724"/>
      <c r="E546" s="724"/>
      <c r="F546" s="724"/>
      <c r="G546" s="724"/>
      <c r="H546" s="724"/>
      <c r="I546" s="724"/>
      <c r="J546" s="724"/>
      <c r="K546" s="724"/>
      <c r="L546" s="724"/>
      <c r="M546" s="724"/>
      <c r="N546" s="724"/>
      <c r="O546" s="724"/>
      <c r="P546" s="724"/>
      <c r="Q546" s="724"/>
      <c r="R546" s="724"/>
      <c r="S546" s="724"/>
      <c r="T546" s="724"/>
      <c r="U546" s="724"/>
      <c r="V546" s="724"/>
      <c r="W546" s="724"/>
      <c r="X546" s="724"/>
      <c r="Y546" s="724"/>
      <c r="Z546" s="724"/>
    </row>
    <row r="547" spans="1:26" ht="14.25" customHeight="1">
      <c r="A547" s="724"/>
      <c r="B547" s="724"/>
      <c r="C547" s="724"/>
      <c r="D547" s="724"/>
      <c r="E547" s="724"/>
      <c r="F547" s="724"/>
      <c r="G547" s="724"/>
      <c r="H547" s="724"/>
      <c r="I547" s="724"/>
      <c r="J547" s="724"/>
      <c r="K547" s="724"/>
      <c r="L547" s="724"/>
      <c r="M547" s="724"/>
      <c r="N547" s="724"/>
      <c r="O547" s="724"/>
      <c r="P547" s="724"/>
      <c r="Q547" s="724"/>
      <c r="R547" s="724"/>
      <c r="S547" s="724"/>
      <c r="T547" s="724"/>
      <c r="U547" s="724"/>
      <c r="V547" s="724"/>
      <c r="W547" s="724"/>
      <c r="X547" s="724"/>
      <c r="Y547" s="724"/>
      <c r="Z547" s="724"/>
    </row>
    <row r="548" spans="1:26" ht="14.25" customHeight="1">
      <c r="A548" s="724"/>
      <c r="B548" s="724"/>
      <c r="C548" s="724"/>
      <c r="D548" s="724"/>
      <c r="E548" s="724"/>
      <c r="F548" s="724"/>
      <c r="G548" s="724"/>
      <c r="H548" s="724"/>
      <c r="I548" s="724"/>
      <c r="J548" s="724"/>
      <c r="K548" s="724"/>
      <c r="L548" s="724"/>
      <c r="M548" s="724"/>
      <c r="N548" s="724"/>
      <c r="O548" s="724"/>
      <c r="P548" s="724"/>
      <c r="Q548" s="724"/>
      <c r="R548" s="724"/>
      <c r="S548" s="724"/>
      <c r="T548" s="724"/>
      <c r="U548" s="724"/>
      <c r="V548" s="724"/>
      <c r="W548" s="724"/>
      <c r="X548" s="724"/>
      <c r="Y548" s="724"/>
      <c r="Z548" s="724"/>
    </row>
    <row r="549" spans="1:26" ht="14.25" customHeight="1">
      <c r="A549" s="724"/>
      <c r="B549" s="724"/>
      <c r="C549" s="724"/>
      <c r="D549" s="724"/>
      <c r="E549" s="724"/>
      <c r="F549" s="724"/>
      <c r="G549" s="724"/>
      <c r="H549" s="724"/>
      <c r="I549" s="724"/>
      <c r="J549" s="724"/>
      <c r="K549" s="724"/>
      <c r="L549" s="724"/>
      <c r="M549" s="724"/>
      <c r="N549" s="724"/>
      <c r="O549" s="724"/>
      <c r="P549" s="724"/>
      <c r="Q549" s="724"/>
      <c r="R549" s="724"/>
      <c r="S549" s="724"/>
      <c r="T549" s="724"/>
      <c r="U549" s="724"/>
      <c r="V549" s="724"/>
      <c r="W549" s="724"/>
      <c r="X549" s="724"/>
      <c r="Y549" s="724"/>
      <c r="Z549" s="724"/>
    </row>
    <row r="550" spans="1:26" ht="14.25" customHeight="1">
      <c r="A550" s="724"/>
      <c r="B550" s="724"/>
      <c r="C550" s="724"/>
      <c r="D550" s="724"/>
      <c r="E550" s="724"/>
      <c r="F550" s="724"/>
      <c r="G550" s="724"/>
      <c r="H550" s="724"/>
      <c r="I550" s="724"/>
      <c r="J550" s="724"/>
      <c r="K550" s="724"/>
      <c r="L550" s="724"/>
      <c r="M550" s="724"/>
      <c r="N550" s="724"/>
      <c r="O550" s="724"/>
      <c r="P550" s="724"/>
      <c r="Q550" s="724"/>
      <c r="R550" s="724"/>
      <c r="S550" s="724"/>
      <c r="T550" s="724"/>
      <c r="U550" s="724"/>
      <c r="V550" s="724"/>
      <c r="W550" s="724"/>
      <c r="X550" s="724"/>
      <c r="Y550" s="724"/>
      <c r="Z550" s="724"/>
    </row>
    <row r="551" spans="1:26" ht="14.25" customHeight="1">
      <c r="A551" s="724"/>
      <c r="B551" s="724"/>
      <c r="C551" s="724"/>
      <c r="D551" s="724"/>
      <c r="E551" s="724"/>
      <c r="F551" s="724"/>
      <c r="G551" s="724"/>
      <c r="H551" s="724"/>
      <c r="I551" s="724"/>
      <c r="J551" s="724"/>
      <c r="K551" s="724"/>
      <c r="L551" s="724"/>
      <c r="M551" s="724"/>
      <c r="N551" s="724"/>
      <c r="O551" s="724"/>
      <c r="P551" s="724"/>
      <c r="Q551" s="724"/>
      <c r="R551" s="724"/>
      <c r="S551" s="724"/>
      <c r="T551" s="724"/>
      <c r="U551" s="724"/>
      <c r="V551" s="724"/>
      <c r="W551" s="724"/>
      <c r="X551" s="724"/>
      <c r="Y551" s="724"/>
      <c r="Z551" s="724"/>
    </row>
    <row r="552" spans="1:26" ht="14.25" customHeight="1">
      <c r="A552" s="724"/>
      <c r="B552" s="724"/>
      <c r="C552" s="724"/>
      <c r="D552" s="724"/>
      <c r="E552" s="724"/>
      <c r="F552" s="724"/>
      <c r="G552" s="724"/>
      <c r="H552" s="724"/>
      <c r="I552" s="724"/>
      <c r="J552" s="724"/>
      <c r="K552" s="724"/>
      <c r="L552" s="724"/>
      <c r="M552" s="724"/>
      <c r="N552" s="724"/>
      <c r="O552" s="724"/>
      <c r="P552" s="724"/>
      <c r="Q552" s="724"/>
      <c r="R552" s="724"/>
      <c r="S552" s="724"/>
      <c r="T552" s="724"/>
      <c r="U552" s="724"/>
      <c r="V552" s="724"/>
      <c r="W552" s="724"/>
      <c r="X552" s="724"/>
      <c r="Y552" s="724"/>
      <c r="Z552" s="724"/>
    </row>
    <row r="553" spans="1:26" ht="14.25" customHeight="1">
      <c r="A553" s="724"/>
      <c r="B553" s="724"/>
      <c r="C553" s="724"/>
      <c r="D553" s="724"/>
      <c r="E553" s="724"/>
      <c r="F553" s="724"/>
      <c r="G553" s="724"/>
      <c r="H553" s="724"/>
      <c r="I553" s="724"/>
      <c r="J553" s="724"/>
      <c r="K553" s="724"/>
      <c r="L553" s="724"/>
      <c r="M553" s="724"/>
      <c r="N553" s="724"/>
      <c r="O553" s="724"/>
      <c r="P553" s="724"/>
      <c r="Q553" s="724"/>
      <c r="R553" s="724"/>
      <c r="S553" s="724"/>
      <c r="T553" s="724"/>
      <c r="U553" s="724"/>
      <c r="V553" s="724"/>
      <c r="W553" s="724"/>
      <c r="X553" s="724"/>
      <c r="Y553" s="724"/>
      <c r="Z553" s="724"/>
    </row>
    <row r="554" spans="1:26" ht="14.25" customHeight="1">
      <c r="A554" s="724"/>
      <c r="B554" s="724"/>
      <c r="C554" s="724"/>
      <c r="D554" s="724"/>
      <c r="E554" s="724"/>
      <c r="F554" s="724"/>
      <c r="G554" s="724"/>
      <c r="H554" s="724"/>
      <c r="I554" s="724"/>
      <c r="J554" s="724"/>
      <c r="K554" s="724"/>
      <c r="L554" s="724"/>
      <c r="M554" s="724"/>
      <c r="N554" s="724"/>
      <c r="O554" s="724"/>
      <c r="P554" s="724"/>
      <c r="Q554" s="724"/>
      <c r="R554" s="724"/>
      <c r="S554" s="724"/>
      <c r="T554" s="724"/>
      <c r="U554" s="724"/>
      <c r="V554" s="724"/>
      <c r="W554" s="724"/>
      <c r="X554" s="724"/>
      <c r="Y554" s="724"/>
      <c r="Z554" s="724"/>
    </row>
    <row r="555" spans="1:26" ht="14.25" customHeight="1">
      <c r="A555" s="724"/>
      <c r="B555" s="724"/>
      <c r="C555" s="724"/>
      <c r="D555" s="724"/>
      <c r="E555" s="724"/>
      <c r="F555" s="724"/>
      <c r="G555" s="724"/>
      <c r="H555" s="724"/>
      <c r="I555" s="724"/>
      <c r="J555" s="724"/>
      <c r="K555" s="724"/>
      <c r="L555" s="724"/>
      <c r="M555" s="724"/>
      <c r="N555" s="724"/>
      <c r="O555" s="724"/>
      <c r="P555" s="724"/>
      <c r="Q555" s="724"/>
      <c r="R555" s="724"/>
      <c r="S555" s="724"/>
      <c r="T555" s="724"/>
      <c r="U555" s="724"/>
      <c r="V555" s="724"/>
      <c r="W555" s="724"/>
      <c r="X555" s="724"/>
      <c r="Y555" s="724"/>
      <c r="Z555" s="724"/>
    </row>
    <row r="556" spans="1:26" ht="14.25" customHeight="1">
      <c r="A556" s="724"/>
      <c r="B556" s="724"/>
      <c r="C556" s="724"/>
      <c r="D556" s="724"/>
      <c r="E556" s="724"/>
      <c r="F556" s="724"/>
      <c r="G556" s="724"/>
      <c r="H556" s="724"/>
      <c r="I556" s="724"/>
      <c r="J556" s="724"/>
      <c r="K556" s="724"/>
      <c r="L556" s="724"/>
      <c r="M556" s="724"/>
      <c r="N556" s="724"/>
      <c r="O556" s="724"/>
      <c r="P556" s="724"/>
      <c r="Q556" s="724"/>
      <c r="R556" s="724"/>
      <c r="S556" s="724"/>
      <c r="T556" s="724"/>
      <c r="U556" s="724"/>
      <c r="V556" s="724"/>
      <c r="W556" s="724"/>
      <c r="X556" s="724"/>
      <c r="Y556" s="724"/>
      <c r="Z556" s="724"/>
    </row>
    <row r="557" spans="1:26" ht="14.25" customHeight="1">
      <c r="A557" s="724"/>
      <c r="B557" s="724"/>
      <c r="C557" s="724"/>
      <c r="D557" s="724"/>
      <c r="E557" s="724"/>
      <c r="F557" s="724"/>
      <c r="G557" s="724"/>
      <c r="H557" s="724"/>
      <c r="I557" s="724"/>
      <c r="J557" s="724"/>
      <c r="K557" s="724"/>
      <c r="L557" s="724"/>
      <c r="M557" s="724"/>
      <c r="N557" s="724"/>
      <c r="O557" s="724"/>
      <c r="P557" s="724"/>
      <c r="Q557" s="724"/>
      <c r="R557" s="724"/>
      <c r="S557" s="724"/>
      <c r="T557" s="724"/>
      <c r="U557" s="724"/>
      <c r="V557" s="724"/>
      <c r="W557" s="724"/>
      <c r="X557" s="724"/>
      <c r="Y557" s="724"/>
      <c r="Z557" s="724"/>
    </row>
    <row r="558" spans="1:26" ht="14.25" customHeight="1">
      <c r="A558" s="724"/>
      <c r="B558" s="724"/>
      <c r="C558" s="724"/>
      <c r="D558" s="724"/>
      <c r="E558" s="724"/>
      <c r="F558" s="724"/>
      <c r="G558" s="724"/>
      <c r="H558" s="724"/>
      <c r="I558" s="724"/>
      <c r="J558" s="724"/>
      <c r="K558" s="724"/>
      <c r="L558" s="724"/>
      <c r="M558" s="724"/>
      <c r="N558" s="724"/>
      <c r="O558" s="724"/>
      <c r="P558" s="724"/>
      <c r="Q558" s="724"/>
      <c r="R558" s="724"/>
      <c r="S558" s="724"/>
      <c r="T558" s="724"/>
      <c r="U558" s="724"/>
      <c r="V558" s="724"/>
      <c r="W558" s="724"/>
      <c r="X558" s="724"/>
      <c r="Y558" s="724"/>
      <c r="Z558" s="724"/>
    </row>
    <row r="559" spans="1:26" ht="14.25" customHeight="1">
      <c r="A559" s="724"/>
      <c r="B559" s="724"/>
      <c r="C559" s="724"/>
      <c r="D559" s="724"/>
      <c r="E559" s="724"/>
      <c r="F559" s="724"/>
      <c r="G559" s="724"/>
      <c r="H559" s="724"/>
      <c r="I559" s="724"/>
      <c r="J559" s="724"/>
      <c r="K559" s="724"/>
      <c r="L559" s="724"/>
      <c r="M559" s="724"/>
      <c r="N559" s="724"/>
      <c r="O559" s="724"/>
      <c r="P559" s="724"/>
      <c r="Q559" s="724"/>
      <c r="R559" s="724"/>
      <c r="S559" s="724"/>
      <c r="T559" s="724"/>
      <c r="U559" s="724"/>
      <c r="V559" s="724"/>
      <c r="W559" s="724"/>
      <c r="X559" s="724"/>
      <c r="Y559" s="724"/>
      <c r="Z559" s="724"/>
    </row>
    <row r="560" spans="1:26" ht="14.25" customHeight="1">
      <c r="A560" s="724"/>
      <c r="B560" s="724"/>
      <c r="C560" s="724"/>
      <c r="D560" s="724"/>
      <c r="E560" s="724"/>
      <c r="F560" s="724"/>
      <c r="G560" s="724"/>
      <c r="H560" s="724"/>
      <c r="I560" s="724"/>
      <c r="J560" s="724"/>
      <c r="K560" s="724"/>
      <c r="L560" s="724"/>
      <c r="M560" s="724"/>
      <c r="N560" s="724"/>
      <c r="O560" s="724"/>
      <c r="P560" s="724"/>
      <c r="Q560" s="724"/>
      <c r="R560" s="724"/>
      <c r="S560" s="724"/>
      <c r="T560" s="724"/>
      <c r="U560" s="724"/>
      <c r="V560" s="724"/>
      <c r="W560" s="724"/>
      <c r="X560" s="724"/>
      <c r="Y560" s="724"/>
      <c r="Z560" s="724"/>
    </row>
    <row r="561" spans="1:26" ht="14.25" customHeight="1">
      <c r="A561" s="724"/>
      <c r="B561" s="724"/>
      <c r="C561" s="724"/>
      <c r="D561" s="724"/>
      <c r="E561" s="724"/>
      <c r="F561" s="724"/>
      <c r="G561" s="724"/>
      <c r="H561" s="724"/>
      <c r="I561" s="724"/>
      <c r="J561" s="724"/>
      <c r="K561" s="724"/>
      <c r="L561" s="724"/>
      <c r="M561" s="724"/>
      <c r="N561" s="724"/>
      <c r="O561" s="724"/>
      <c r="P561" s="724"/>
      <c r="Q561" s="724"/>
      <c r="R561" s="724"/>
      <c r="S561" s="724"/>
      <c r="T561" s="724"/>
      <c r="U561" s="724"/>
      <c r="V561" s="724"/>
      <c r="W561" s="724"/>
      <c r="X561" s="724"/>
      <c r="Y561" s="724"/>
      <c r="Z561" s="724"/>
    </row>
    <row r="562" spans="1:26" ht="14.25" customHeight="1">
      <c r="A562" s="724"/>
      <c r="B562" s="724"/>
      <c r="C562" s="724"/>
      <c r="D562" s="724"/>
      <c r="E562" s="724"/>
      <c r="F562" s="724"/>
      <c r="G562" s="724"/>
      <c r="H562" s="724"/>
      <c r="I562" s="724"/>
      <c r="J562" s="724"/>
      <c r="K562" s="724"/>
      <c r="L562" s="724"/>
      <c r="M562" s="724"/>
      <c r="N562" s="724"/>
      <c r="O562" s="724"/>
      <c r="P562" s="724"/>
      <c r="Q562" s="724"/>
      <c r="R562" s="724"/>
      <c r="S562" s="724"/>
      <c r="T562" s="724"/>
      <c r="U562" s="724"/>
      <c r="V562" s="724"/>
      <c r="W562" s="724"/>
      <c r="X562" s="724"/>
      <c r="Y562" s="724"/>
      <c r="Z562" s="724"/>
    </row>
    <row r="563" spans="1:26" ht="14.25" customHeight="1">
      <c r="A563" s="724"/>
      <c r="B563" s="724"/>
      <c r="C563" s="724"/>
      <c r="D563" s="724"/>
      <c r="E563" s="724"/>
      <c r="F563" s="724"/>
      <c r="G563" s="724"/>
      <c r="H563" s="724"/>
      <c r="I563" s="724"/>
      <c r="J563" s="724"/>
      <c r="K563" s="724"/>
      <c r="L563" s="724"/>
      <c r="M563" s="724"/>
      <c r="N563" s="724"/>
      <c r="O563" s="724"/>
      <c r="P563" s="724"/>
      <c r="Q563" s="724"/>
      <c r="R563" s="724"/>
      <c r="S563" s="724"/>
      <c r="T563" s="724"/>
      <c r="U563" s="724"/>
      <c r="V563" s="724"/>
      <c r="W563" s="724"/>
      <c r="X563" s="724"/>
      <c r="Y563" s="724"/>
      <c r="Z563" s="724"/>
    </row>
    <row r="564" spans="1:26" ht="14.25" customHeight="1">
      <c r="A564" s="724"/>
      <c r="B564" s="724"/>
      <c r="C564" s="724"/>
      <c r="D564" s="724"/>
      <c r="E564" s="724"/>
      <c r="F564" s="724"/>
      <c r="G564" s="724"/>
      <c r="H564" s="724"/>
      <c r="I564" s="724"/>
      <c r="J564" s="724"/>
      <c r="K564" s="724"/>
      <c r="L564" s="724"/>
      <c r="M564" s="724"/>
      <c r="N564" s="724"/>
      <c r="O564" s="724"/>
      <c r="P564" s="724"/>
      <c r="Q564" s="724"/>
      <c r="R564" s="724"/>
      <c r="S564" s="724"/>
      <c r="T564" s="724"/>
      <c r="U564" s="724"/>
      <c r="V564" s="724"/>
      <c r="W564" s="724"/>
      <c r="X564" s="724"/>
      <c r="Y564" s="724"/>
      <c r="Z564" s="724"/>
    </row>
    <row r="565" spans="1:26" ht="14.25" customHeight="1">
      <c r="A565" s="724"/>
      <c r="B565" s="724"/>
      <c r="C565" s="724"/>
      <c r="D565" s="724"/>
      <c r="E565" s="724"/>
      <c r="F565" s="724"/>
      <c r="G565" s="724"/>
      <c r="H565" s="724"/>
      <c r="I565" s="724"/>
      <c r="J565" s="724"/>
      <c r="K565" s="724"/>
      <c r="L565" s="724"/>
      <c r="M565" s="724"/>
      <c r="N565" s="724"/>
      <c r="O565" s="724"/>
      <c r="P565" s="724"/>
      <c r="Q565" s="724"/>
      <c r="R565" s="724"/>
      <c r="S565" s="724"/>
      <c r="T565" s="724"/>
      <c r="U565" s="724"/>
      <c r="V565" s="724"/>
      <c r="W565" s="724"/>
      <c r="X565" s="724"/>
      <c r="Y565" s="724"/>
      <c r="Z565" s="724"/>
    </row>
    <row r="566" spans="1:26" ht="14.25" customHeight="1">
      <c r="A566" s="724"/>
      <c r="B566" s="724"/>
      <c r="C566" s="724"/>
      <c r="D566" s="724"/>
      <c r="E566" s="724"/>
      <c r="F566" s="724"/>
      <c r="G566" s="724"/>
      <c r="H566" s="724"/>
      <c r="I566" s="724"/>
      <c r="J566" s="724"/>
      <c r="K566" s="724"/>
      <c r="L566" s="724"/>
      <c r="M566" s="724"/>
      <c r="N566" s="724"/>
      <c r="O566" s="724"/>
      <c r="P566" s="724"/>
      <c r="Q566" s="724"/>
      <c r="R566" s="724"/>
      <c r="S566" s="724"/>
      <c r="T566" s="724"/>
      <c r="U566" s="724"/>
      <c r="V566" s="724"/>
      <c r="W566" s="724"/>
      <c r="X566" s="724"/>
      <c r="Y566" s="724"/>
      <c r="Z566" s="724"/>
    </row>
    <row r="567" spans="1:26" ht="14.25" customHeight="1">
      <c r="A567" s="724"/>
      <c r="B567" s="724"/>
      <c r="C567" s="724"/>
      <c r="D567" s="724"/>
      <c r="E567" s="724"/>
      <c r="F567" s="724"/>
      <c r="G567" s="724"/>
      <c r="H567" s="724"/>
      <c r="I567" s="724"/>
      <c r="J567" s="724"/>
      <c r="K567" s="724"/>
      <c r="L567" s="724"/>
      <c r="M567" s="724"/>
      <c r="N567" s="724"/>
      <c r="O567" s="724"/>
      <c r="P567" s="724"/>
      <c r="Q567" s="724"/>
      <c r="R567" s="724"/>
      <c r="S567" s="724"/>
      <c r="T567" s="724"/>
      <c r="U567" s="724"/>
      <c r="V567" s="724"/>
      <c r="W567" s="724"/>
      <c r="X567" s="724"/>
      <c r="Y567" s="724"/>
      <c r="Z567" s="724"/>
    </row>
    <row r="568" spans="1:26" ht="14.25" customHeight="1">
      <c r="A568" s="724"/>
      <c r="B568" s="724"/>
      <c r="C568" s="724"/>
      <c r="D568" s="724"/>
      <c r="E568" s="724"/>
      <c r="F568" s="724"/>
      <c r="G568" s="724"/>
      <c r="H568" s="724"/>
      <c r="I568" s="724"/>
      <c r="J568" s="724"/>
      <c r="K568" s="724"/>
      <c r="L568" s="724"/>
      <c r="M568" s="724"/>
      <c r="N568" s="724"/>
      <c r="O568" s="724"/>
      <c r="P568" s="724"/>
      <c r="Q568" s="724"/>
      <c r="R568" s="724"/>
      <c r="S568" s="724"/>
      <c r="T568" s="724"/>
      <c r="U568" s="724"/>
      <c r="V568" s="724"/>
      <c r="W568" s="724"/>
      <c r="X568" s="724"/>
      <c r="Y568" s="724"/>
      <c r="Z568" s="724"/>
    </row>
    <row r="569" spans="1:26" ht="14.25" customHeight="1">
      <c r="A569" s="724"/>
      <c r="B569" s="724"/>
      <c r="C569" s="724"/>
      <c r="D569" s="724"/>
      <c r="E569" s="724"/>
      <c r="F569" s="724"/>
      <c r="G569" s="724"/>
      <c r="H569" s="724"/>
      <c r="I569" s="724"/>
      <c r="J569" s="724"/>
      <c r="K569" s="724"/>
      <c r="L569" s="724"/>
      <c r="M569" s="724"/>
      <c r="N569" s="724"/>
      <c r="O569" s="724"/>
      <c r="P569" s="724"/>
      <c r="Q569" s="724"/>
      <c r="R569" s="724"/>
      <c r="S569" s="724"/>
      <c r="T569" s="724"/>
      <c r="U569" s="724"/>
      <c r="V569" s="724"/>
      <c r="W569" s="724"/>
      <c r="X569" s="724"/>
      <c r="Y569" s="724"/>
      <c r="Z569" s="724"/>
    </row>
    <row r="570" spans="1:26" ht="14.25" customHeight="1">
      <c r="A570" s="724"/>
      <c r="B570" s="724"/>
      <c r="C570" s="724"/>
      <c r="D570" s="724"/>
      <c r="E570" s="724"/>
      <c r="F570" s="724"/>
      <c r="G570" s="724"/>
      <c r="H570" s="724"/>
      <c r="I570" s="724"/>
      <c r="J570" s="724"/>
      <c r="K570" s="724"/>
      <c r="L570" s="724"/>
      <c r="M570" s="724"/>
      <c r="N570" s="724"/>
      <c r="O570" s="724"/>
      <c r="P570" s="724"/>
      <c r="Q570" s="724"/>
      <c r="R570" s="724"/>
      <c r="S570" s="724"/>
      <c r="T570" s="724"/>
      <c r="U570" s="724"/>
      <c r="V570" s="724"/>
      <c r="W570" s="724"/>
      <c r="X570" s="724"/>
      <c r="Y570" s="724"/>
      <c r="Z570" s="724"/>
    </row>
    <row r="571" spans="1:26" ht="14.25" customHeight="1">
      <c r="A571" s="724"/>
      <c r="B571" s="724"/>
      <c r="C571" s="724"/>
      <c r="D571" s="724"/>
      <c r="E571" s="724"/>
      <c r="F571" s="724"/>
      <c r="G571" s="724"/>
      <c r="H571" s="724"/>
      <c r="I571" s="724"/>
      <c r="J571" s="724"/>
      <c r="K571" s="724"/>
      <c r="L571" s="724"/>
      <c r="M571" s="724"/>
      <c r="N571" s="724"/>
      <c r="O571" s="724"/>
      <c r="P571" s="724"/>
      <c r="Q571" s="724"/>
      <c r="R571" s="724"/>
      <c r="S571" s="724"/>
      <c r="T571" s="724"/>
      <c r="U571" s="724"/>
      <c r="V571" s="724"/>
      <c r="W571" s="724"/>
      <c r="X571" s="724"/>
      <c r="Y571" s="724"/>
      <c r="Z571" s="724"/>
    </row>
    <row r="572" spans="1:26" ht="14.25" customHeight="1">
      <c r="A572" s="724"/>
      <c r="B572" s="724"/>
      <c r="C572" s="724"/>
      <c r="D572" s="724"/>
      <c r="E572" s="724"/>
      <c r="F572" s="724"/>
      <c r="G572" s="724"/>
      <c r="H572" s="724"/>
      <c r="I572" s="724"/>
      <c r="J572" s="724"/>
      <c r="K572" s="724"/>
      <c r="L572" s="724"/>
      <c r="M572" s="724"/>
      <c r="N572" s="724"/>
      <c r="O572" s="724"/>
      <c r="P572" s="724"/>
      <c r="Q572" s="724"/>
      <c r="R572" s="724"/>
      <c r="S572" s="724"/>
      <c r="T572" s="724"/>
      <c r="U572" s="724"/>
      <c r="V572" s="724"/>
      <c r="W572" s="724"/>
      <c r="X572" s="724"/>
      <c r="Y572" s="724"/>
      <c r="Z572" s="724"/>
    </row>
    <row r="573" spans="1:26" ht="14.25" customHeight="1">
      <c r="A573" s="724"/>
      <c r="B573" s="724"/>
      <c r="C573" s="724"/>
      <c r="D573" s="724"/>
      <c r="E573" s="724"/>
      <c r="F573" s="724"/>
      <c r="G573" s="724"/>
      <c r="H573" s="724"/>
      <c r="I573" s="724"/>
      <c r="J573" s="724"/>
      <c r="K573" s="724"/>
      <c r="L573" s="724"/>
      <c r="M573" s="724"/>
      <c r="N573" s="724"/>
      <c r="O573" s="724"/>
      <c r="P573" s="724"/>
      <c r="Q573" s="724"/>
      <c r="R573" s="724"/>
      <c r="S573" s="724"/>
      <c r="T573" s="724"/>
      <c r="U573" s="724"/>
      <c r="V573" s="724"/>
      <c r="W573" s="724"/>
      <c r="X573" s="724"/>
      <c r="Y573" s="724"/>
      <c r="Z573" s="724"/>
    </row>
    <row r="574" spans="1:26" ht="14.25" customHeight="1">
      <c r="A574" s="724"/>
      <c r="B574" s="724"/>
      <c r="C574" s="724"/>
      <c r="D574" s="724"/>
      <c r="E574" s="724"/>
      <c r="F574" s="724"/>
      <c r="G574" s="724"/>
      <c r="H574" s="724"/>
      <c r="I574" s="724"/>
      <c r="J574" s="724"/>
      <c r="K574" s="724"/>
      <c r="L574" s="724"/>
      <c r="M574" s="724"/>
      <c r="N574" s="724"/>
      <c r="O574" s="724"/>
      <c r="P574" s="724"/>
      <c r="Q574" s="724"/>
      <c r="R574" s="724"/>
      <c r="S574" s="724"/>
      <c r="T574" s="724"/>
      <c r="U574" s="724"/>
      <c r="V574" s="724"/>
      <c r="W574" s="724"/>
      <c r="X574" s="724"/>
      <c r="Y574" s="724"/>
      <c r="Z574" s="724"/>
    </row>
    <row r="575" spans="1:26" ht="14.25" customHeight="1">
      <c r="A575" s="724"/>
      <c r="B575" s="724"/>
      <c r="C575" s="724"/>
      <c r="D575" s="724"/>
      <c r="E575" s="724"/>
      <c r="F575" s="724"/>
      <c r="G575" s="724"/>
      <c r="H575" s="724"/>
      <c r="I575" s="724"/>
      <c r="J575" s="724"/>
      <c r="K575" s="724"/>
      <c r="L575" s="724"/>
      <c r="M575" s="724"/>
      <c r="N575" s="724"/>
      <c r="O575" s="724"/>
      <c r="P575" s="724"/>
      <c r="Q575" s="724"/>
      <c r="R575" s="724"/>
      <c r="S575" s="724"/>
      <c r="T575" s="724"/>
      <c r="U575" s="724"/>
      <c r="V575" s="724"/>
      <c r="W575" s="724"/>
      <c r="X575" s="724"/>
      <c r="Y575" s="724"/>
      <c r="Z575" s="724"/>
    </row>
    <row r="576" spans="1:26" ht="14.25" customHeight="1">
      <c r="A576" s="724"/>
      <c r="B576" s="724"/>
      <c r="C576" s="724"/>
      <c r="D576" s="724"/>
      <c r="E576" s="724"/>
      <c r="F576" s="724"/>
      <c r="G576" s="724"/>
      <c r="H576" s="724"/>
      <c r="I576" s="724"/>
      <c r="J576" s="724"/>
      <c r="K576" s="724"/>
      <c r="L576" s="724"/>
      <c r="M576" s="724"/>
      <c r="N576" s="724"/>
      <c r="O576" s="724"/>
      <c r="P576" s="724"/>
      <c r="Q576" s="724"/>
      <c r="R576" s="724"/>
      <c r="S576" s="724"/>
      <c r="T576" s="724"/>
      <c r="U576" s="724"/>
      <c r="V576" s="724"/>
      <c r="W576" s="724"/>
      <c r="X576" s="724"/>
      <c r="Y576" s="724"/>
      <c r="Z576" s="724"/>
    </row>
    <row r="577" spans="1:26" ht="14.25" customHeight="1">
      <c r="A577" s="724"/>
      <c r="B577" s="724"/>
      <c r="C577" s="724"/>
      <c r="D577" s="724"/>
      <c r="E577" s="724"/>
      <c r="F577" s="724"/>
      <c r="G577" s="724"/>
      <c r="H577" s="724"/>
      <c r="I577" s="724"/>
      <c r="J577" s="724"/>
      <c r="K577" s="724"/>
      <c r="L577" s="724"/>
      <c r="M577" s="724"/>
      <c r="N577" s="724"/>
      <c r="O577" s="724"/>
      <c r="P577" s="724"/>
      <c r="Q577" s="724"/>
      <c r="R577" s="724"/>
      <c r="S577" s="724"/>
      <c r="T577" s="724"/>
      <c r="U577" s="724"/>
      <c r="V577" s="724"/>
      <c r="W577" s="724"/>
      <c r="X577" s="724"/>
      <c r="Y577" s="724"/>
      <c r="Z577" s="724"/>
    </row>
    <row r="578" spans="1:26" ht="14.25" customHeight="1">
      <c r="A578" s="724"/>
      <c r="B578" s="724"/>
      <c r="C578" s="724"/>
      <c r="D578" s="724"/>
      <c r="E578" s="724"/>
      <c r="F578" s="724"/>
      <c r="G578" s="724"/>
      <c r="H578" s="724"/>
      <c r="I578" s="724"/>
      <c r="J578" s="724"/>
      <c r="K578" s="724"/>
      <c r="L578" s="724"/>
      <c r="M578" s="724"/>
      <c r="N578" s="724"/>
      <c r="O578" s="724"/>
      <c r="P578" s="724"/>
      <c r="Q578" s="724"/>
      <c r="R578" s="724"/>
      <c r="S578" s="724"/>
      <c r="T578" s="724"/>
      <c r="U578" s="724"/>
      <c r="V578" s="724"/>
      <c r="W578" s="724"/>
      <c r="X578" s="724"/>
      <c r="Y578" s="724"/>
      <c r="Z578" s="724"/>
    </row>
    <row r="579" spans="1:26" ht="14.25" customHeight="1">
      <c r="A579" s="724"/>
      <c r="B579" s="724"/>
      <c r="C579" s="724"/>
      <c r="D579" s="724"/>
      <c r="E579" s="724"/>
      <c r="F579" s="724"/>
      <c r="G579" s="724"/>
      <c r="H579" s="724"/>
      <c r="I579" s="724"/>
      <c r="J579" s="724"/>
      <c r="K579" s="724"/>
      <c r="L579" s="724"/>
      <c r="M579" s="724"/>
      <c r="N579" s="724"/>
      <c r="O579" s="724"/>
      <c r="P579" s="724"/>
      <c r="Q579" s="724"/>
      <c r="R579" s="724"/>
      <c r="S579" s="724"/>
      <c r="T579" s="724"/>
      <c r="U579" s="724"/>
      <c r="V579" s="724"/>
      <c r="W579" s="724"/>
      <c r="X579" s="724"/>
      <c r="Y579" s="724"/>
      <c r="Z579" s="724"/>
    </row>
    <row r="580" spans="1:26" ht="14.25" customHeight="1">
      <c r="A580" s="724"/>
      <c r="B580" s="724"/>
      <c r="C580" s="724"/>
      <c r="D580" s="724"/>
      <c r="E580" s="724"/>
      <c r="F580" s="724"/>
      <c r="G580" s="724"/>
      <c r="H580" s="724"/>
      <c r="I580" s="724"/>
      <c r="J580" s="724"/>
      <c r="K580" s="724"/>
      <c r="L580" s="724"/>
      <c r="M580" s="724"/>
      <c r="N580" s="724"/>
      <c r="O580" s="724"/>
      <c r="P580" s="724"/>
      <c r="Q580" s="724"/>
      <c r="R580" s="724"/>
      <c r="S580" s="724"/>
      <c r="T580" s="724"/>
      <c r="U580" s="724"/>
      <c r="V580" s="724"/>
      <c r="W580" s="724"/>
      <c r="X580" s="724"/>
      <c r="Y580" s="724"/>
      <c r="Z580" s="724"/>
    </row>
    <row r="581" spans="1:26" ht="14.25" customHeight="1">
      <c r="A581" s="724"/>
      <c r="B581" s="724"/>
      <c r="C581" s="724"/>
      <c r="D581" s="724"/>
      <c r="E581" s="724"/>
      <c r="F581" s="724"/>
      <c r="G581" s="724"/>
      <c r="H581" s="724"/>
      <c r="I581" s="724"/>
      <c r="J581" s="724"/>
      <c r="K581" s="724"/>
      <c r="L581" s="724"/>
      <c r="M581" s="724"/>
      <c r="N581" s="724"/>
      <c r="O581" s="724"/>
      <c r="P581" s="724"/>
      <c r="Q581" s="724"/>
      <c r="R581" s="724"/>
      <c r="S581" s="724"/>
      <c r="T581" s="724"/>
      <c r="U581" s="724"/>
      <c r="V581" s="724"/>
      <c r="W581" s="724"/>
      <c r="X581" s="724"/>
      <c r="Y581" s="724"/>
      <c r="Z581" s="724"/>
    </row>
    <row r="582" spans="1:26" ht="14.25" customHeight="1">
      <c r="A582" s="724"/>
      <c r="B582" s="724"/>
      <c r="C582" s="724"/>
      <c r="D582" s="724"/>
      <c r="E582" s="724"/>
      <c r="F582" s="724"/>
      <c r="G582" s="724"/>
      <c r="H582" s="724"/>
      <c r="I582" s="724"/>
      <c r="J582" s="724"/>
      <c r="K582" s="724"/>
      <c r="L582" s="724"/>
      <c r="M582" s="724"/>
      <c r="N582" s="724"/>
      <c r="O582" s="724"/>
      <c r="P582" s="724"/>
      <c r="Q582" s="724"/>
      <c r="R582" s="724"/>
      <c r="S582" s="724"/>
      <c r="T582" s="724"/>
      <c r="U582" s="724"/>
      <c r="V582" s="724"/>
      <c r="W582" s="724"/>
      <c r="X582" s="724"/>
      <c r="Y582" s="724"/>
      <c r="Z582" s="724"/>
    </row>
    <row r="583" spans="1:26" ht="14.25" customHeight="1">
      <c r="A583" s="724"/>
      <c r="B583" s="724"/>
      <c r="C583" s="724"/>
      <c r="D583" s="724"/>
      <c r="E583" s="724"/>
      <c r="F583" s="724"/>
      <c r="G583" s="724"/>
      <c r="H583" s="724"/>
      <c r="I583" s="724"/>
      <c r="J583" s="724"/>
      <c r="K583" s="724"/>
      <c r="L583" s="724"/>
      <c r="M583" s="724"/>
      <c r="N583" s="724"/>
      <c r="O583" s="724"/>
      <c r="P583" s="724"/>
      <c r="Q583" s="724"/>
      <c r="R583" s="724"/>
      <c r="S583" s="724"/>
      <c r="T583" s="724"/>
      <c r="U583" s="724"/>
      <c r="V583" s="724"/>
      <c r="W583" s="724"/>
      <c r="X583" s="724"/>
      <c r="Y583" s="724"/>
      <c r="Z583" s="724"/>
    </row>
    <row r="584" spans="1:26" ht="14.25" customHeight="1">
      <c r="A584" s="724"/>
      <c r="B584" s="724"/>
      <c r="C584" s="724"/>
      <c r="D584" s="724"/>
      <c r="E584" s="724"/>
      <c r="F584" s="724"/>
      <c r="G584" s="724"/>
      <c r="H584" s="724"/>
      <c r="I584" s="724"/>
      <c r="J584" s="724"/>
      <c r="K584" s="724"/>
      <c r="L584" s="724"/>
      <c r="M584" s="724"/>
      <c r="N584" s="724"/>
      <c r="O584" s="724"/>
      <c r="P584" s="724"/>
      <c r="Q584" s="724"/>
      <c r="R584" s="724"/>
      <c r="S584" s="724"/>
      <c r="T584" s="724"/>
      <c r="U584" s="724"/>
      <c r="V584" s="724"/>
      <c r="W584" s="724"/>
      <c r="X584" s="724"/>
      <c r="Y584" s="724"/>
      <c r="Z584" s="724"/>
    </row>
    <row r="585" spans="1:26" ht="14.25" customHeight="1">
      <c r="A585" s="724"/>
      <c r="B585" s="724"/>
      <c r="C585" s="724"/>
      <c r="D585" s="724"/>
      <c r="E585" s="724"/>
      <c r="F585" s="724"/>
      <c r="G585" s="724"/>
      <c r="H585" s="724"/>
      <c r="I585" s="724"/>
      <c r="J585" s="724"/>
      <c r="K585" s="724"/>
      <c r="L585" s="724"/>
      <c r="M585" s="724"/>
      <c r="N585" s="724"/>
      <c r="O585" s="724"/>
      <c r="P585" s="724"/>
      <c r="Q585" s="724"/>
      <c r="R585" s="724"/>
      <c r="S585" s="724"/>
      <c r="T585" s="724"/>
      <c r="U585" s="724"/>
      <c r="V585" s="724"/>
      <c r="W585" s="724"/>
      <c r="X585" s="724"/>
      <c r="Y585" s="724"/>
      <c r="Z585" s="724"/>
    </row>
    <row r="586" spans="1:26" ht="14.25" customHeight="1">
      <c r="A586" s="724"/>
      <c r="B586" s="724"/>
      <c r="C586" s="724"/>
      <c r="D586" s="724"/>
      <c r="E586" s="724"/>
      <c r="F586" s="724"/>
      <c r="G586" s="724"/>
      <c r="H586" s="724"/>
      <c r="I586" s="724"/>
      <c r="J586" s="724"/>
      <c r="K586" s="724"/>
      <c r="L586" s="724"/>
      <c r="M586" s="724"/>
      <c r="N586" s="724"/>
      <c r="O586" s="724"/>
      <c r="P586" s="724"/>
      <c r="Q586" s="724"/>
      <c r="R586" s="724"/>
      <c r="S586" s="724"/>
      <c r="T586" s="724"/>
      <c r="U586" s="724"/>
      <c r="V586" s="724"/>
      <c r="W586" s="724"/>
      <c r="X586" s="724"/>
      <c r="Y586" s="724"/>
      <c r="Z586" s="724"/>
    </row>
    <row r="587" spans="1:26" ht="14.25" customHeight="1">
      <c r="A587" s="724"/>
      <c r="B587" s="724"/>
      <c r="C587" s="724"/>
      <c r="D587" s="724"/>
      <c r="E587" s="724"/>
      <c r="F587" s="724"/>
      <c r="G587" s="724"/>
      <c r="H587" s="724"/>
      <c r="I587" s="724"/>
      <c r="J587" s="724"/>
      <c r="K587" s="724"/>
      <c r="L587" s="724"/>
      <c r="M587" s="724"/>
      <c r="N587" s="724"/>
      <c r="O587" s="724"/>
      <c r="P587" s="724"/>
      <c r="Q587" s="724"/>
      <c r="R587" s="724"/>
      <c r="S587" s="724"/>
      <c r="T587" s="724"/>
      <c r="U587" s="724"/>
      <c r="V587" s="724"/>
      <c r="W587" s="724"/>
      <c r="X587" s="724"/>
      <c r="Y587" s="724"/>
      <c r="Z587" s="724"/>
    </row>
    <row r="588" spans="1:26" ht="14.25" customHeight="1">
      <c r="A588" s="724"/>
      <c r="B588" s="724"/>
      <c r="C588" s="724"/>
      <c r="D588" s="724"/>
      <c r="E588" s="724"/>
      <c r="F588" s="724"/>
      <c r="G588" s="724"/>
      <c r="H588" s="724"/>
      <c r="I588" s="724"/>
      <c r="J588" s="724"/>
      <c r="K588" s="724"/>
      <c r="L588" s="724"/>
      <c r="M588" s="724"/>
      <c r="N588" s="724"/>
      <c r="O588" s="724"/>
      <c r="P588" s="724"/>
      <c r="Q588" s="724"/>
      <c r="R588" s="724"/>
      <c r="S588" s="724"/>
      <c r="T588" s="724"/>
      <c r="U588" s="724"/>
      <c r="V588" s="724"/>
      <c r="W588" s="724"/>
      <c r="X588" s="724"/>
      <c r="Y588" s="724"/>
      <c r="Z588" s="724"/>
    </row>
    <row r="589" spans="1:26" ht="14.25" customHeight="1">
      <c r="A589" s="724"/>
      <c r="B589" s="724"/>
      <c r="C589" s="724"/>
      <c r="D589" s="724"/>
      <c r="E589" s="724"/>
      <c r="F589" s="724"/>
      <c r="G589" s="724"/>
      <c r="H589" s="724"/>
      <c r="I589" s="724"/>
      <c r="J589" s="724"/>
      <c r="K589" s="724"/>
      <c r="L589" s="724"/>
      <c r="M589" s="724"/>
      <c r="N589" s="724"/>
      <c r="O589" s="724"/>
      <c r="P589" s="724"/>
      <c r="Q589" s="724"/>
      <c r="R589" s="724"/>
      <c r="S589" s="724"/>
      <c r="T589" s="724"/>
      <c r="U589" s="724"/>
      <c r="V589" s="724"/>
      <c r="W589" s="724"/>
      <c r="X589" s="724"/>
      <c r="Y589" s="724"/>
      <c r="Z589" s="724"/>
    </row>
    <row r="590" spans="1:26" ht="14.25" customHeight="1">
      <c r="A590" s="724"/>
      <c r="B590" s="724"/>
      <c r="C590" s="724"/>
      <c r="D590" s="724"/>
      <c r="E590" s="724"/>
      <c r="F590" s="724"/>
      <c r="G590" s="724"/>
      <c r="H590" s="724"/>
      <c r="I590" s="724"/>
      <c r="J590" s="724"/>
      <c r="K590" s="724"/>
      <c r="L590" s="724"/>
      <c r="M590" s="724"/>
      <c r="N590" s="724"/>
      <c r="O590" s="724"/>
      <c r="P590" s="724"/>
      <c r="Q590" s="724"/>
      <c r="R590" s="724"/>
      <c r="S590" s="724"/>
      <c r="T590" s="724"/>
      <c r="U590" s="724"/>
      <c r="V590" s="724"/>
      <c r="W590" s="724"/>
      <c r="X590" s="724"/>
      <c r="Y590" s="724"/>
      <c r="Z590" s="724"/>
    </row>
    <row r="591" spans="1:26" ht="14.25" customHeight="1">
      <c r="A591" s="724"/>
      <c r="B591" s="724"/>
      <c r="C591" s="724"/>
      <c r="D591" s="724"/>
      <c r="E591" s="724"/>
      <c r="F591" s="724"/>
      <c r="G591" s="724"/>
      <c r="H591" s="724"/>
      <c r="I591" s="724"/>
      <c r="J591" s="724"/>
      <c r="K591" s="724"/>
      <c r="L591" s="724"/>
      <c r="M591" s="724"/>
      <c r="N591" s="724"/>
      <c r="O591" s="724"/>
      <c r="P591" s="724"/>
      <c r="Q591" s="724"/>
      <c r="R591" s="724"/>
      <c r="S591" s="724"/>
      <c r="T591" s="724"/>
      <c r="U591" s="724"/>
      <c r="V591" s="724"/>
      <c r="W591" s="724"/>
      <c r="X591" s="724"/>
      <c r="Y591" s="724"/>
      <c r="Z591" s="724"/>
    </row>
    <row r="592" spans="1:26" ht="14.25" customHeight="1">
      <c r="A592" s="724"/>
      <c r="B592" s="724"/>
      <c r="C592" s="724"/>
      <c r="D592" s="724"/>
      <c r="E592" s="724"/>
      <c r="F592" s="724"/>
      <c r="G592" s="724"/>
      <c r="H592" s="724"/>
      <c r="I592" s="724"/>
      <c r="J592" s="724"/>
      <c r="K592" s="724"/>
      <c r="L592" s="724"/>
      <c r="M592" s="724"/>
      <c r="N592" s="724"/>
      <c r="O592" s="724"/>
      <c r="P592" s="724"/>
      <c r="Q592" s="724"/>
      <c r="R592" s="724"/>
      <c r="S592" s="724"/>
      <c r="T592" s="724"/>
      <c r="U592" s="724"/>
      <c r="V592" s="724"/>
      <c r="W592" s="724"/>
      <c r="X592" s="724"/>
      <c r="Y592" s="724"/>
      <c r="Z592" s="724"/>
    </row>
    <row r="593" spans="1:26" ht="14.25" customHeight="1">
      <c r="A593" s="724"/>
      <c r="B593" s="724"/>
      <c r="C593" s="724"/>
      <c r="D593" s="724"/>
      <c r="E593" s="724"/>
      <c r="F593" s="724"/>
      <c r="G593" s="724"/>
      <c r="H593" s="724"/>
      <c r="I593" s="724"/>
      <c r="J593" s="724"/>
      <c r="K593" s="724"/>
      <c r="L593" s="724"/>
      <c r="M593" s="724"/>
      <c r="N593" s="724"/>
      <c r="O593" s="724"/>
      <c r="P593" s="724"/>
      <c r="Q593" s="724"/>
      <c r="R593" s="724"/>
      <c r="S593" s="724"/>
      <c r="T593" s="724"/>
      <c r="U593" s="724"/>
      <c r="V593" s="724"/>
      <c r="W593" s="724"/>
      <c r="X593" s="724"/>
      <c r="Y593" s="724"/>
      <c r="Z593" s="724"/>
    </row>
    <row r="594" spans="1:26" ht="14.25" customHeight="1">
      <c r="A594" s="724"/>
      <c r="B594" s="724"/>
      <c r="C594" s="724"/>
      <c r="D594" s="724"/>
      <c r="E594" s="724"/>
      <c r="F594" s="724"/>
      <c r="G594" s="724"/>
      <c r="H594" s="724"/>
      <c r="I594" s="724"/>
      <c r="J594" s="724"/>
      <c r="K594" s="724"/>
      <c r="L594" s="724"/>
      <c r="M594" s="724"/>
      <c r="N594" s="724"/>
      <c r="O594" s="724"/>
      <c r="P594" s="724"/>
      <c r="Q594" s="724"/>
      <c r="R594" s="724"/>
      <c r="S594" s="724"/>
      <c r="T594" s="724"/>
      <c r="U594" s="724"/>
      <c r="V594" s="724"/>
      <c r="W594" s="724"/>
      <c r="X594" s="724"/>
      <c r="Y594" s="724"/>
      <c r="Z594" s="724"/>
    </row>
    <row r="595" spans="1:26" ht="14.25" customHeight="1">
      <c r="A595" s="724"/>
      <c r="B595" s="724"/>
      <c r="C595" s="724"/>
      <c r="D595" s="724"/>
      <c r="E595" s="724"/>
      <c r="F595" s="724"/>
      <c r="G595" s="724"/>
      <c r="H595" s="724"/>
      <c r="I595" s="724"/>
      <c r="J595" s="724"/>
      <c r="K595" s="724"/>
      <c r="L595" s="724"/>
      <c r="M595" s="724"/>
      <c r="N595" s="724"/>
      <c r="O595" s="724"/>
      <c r="P595" s="724"/>
      <c r="Q595" s="724"/>
      <c r="R595" s="724"/>
      <c r="S595" s="724"/>
      <c r="T595" s="724"/>
      <c r="U595" s="724"/>
      <c r="V595" s="724"/>
      <c r="W595" s="724"/>
      <c r="X595" s="724"/>
      <c r="Y595" s="724"/>
      <c r="Z595" s="724"/>
    </row>
    <row r="596" spans="1:26" ht="14.25" customHeight="1">
      <c r="A596" s="724"/>
      <c r="B596" s="724"/>
      <c r="C596" s="724"/>
      <c r="D596" s="724"/>
      <c r="E596" s="724"/>
      <c r="F596" s="724"/>
      <c r="G596" s="724"/>
      <c r="H596" s="724"/>
      <c r="I596" s="724"/>
      <c r="J596" s="724"/>
      <c r="K596" s="724"/>
      <c r="L596" s="724"/>
      <c r="M596" s="724"/>
      <c r="N596" s="724"/>
      <c r="O596" s="724"/>
      <c r="P596" s="724"/>
      <c r="Q596" s="724"/>
      <c r="R596" s="724"/>
      <c r="S596" s="724"/>
      <c r="T596" s="724"/>
      <c r="U596" s="724"/>
      <c r="V596" s="724"/>
      <c r="W596" s="724"/>
      <c r="X596" s="724"/>
      <c r="Y596" s="724"/>
      <c r="Z596" s="724"/>
    </row>
    <row r="597" spans="1:26" ht="14.25" customHeight="1">
      <c r="A597" s="724"/>
      <c r="B597" s="724"/>
      <c r="C597" s="724"/>
      <c r="D597" s="724"/>
      <c r="E597" s="724"/>
      <c r="F597" s="724"/>
      <c r="G597" s="724"/>
      <c r="H597" s="724"/>
      <c r="I597" s="724"/>
      <c r="J597" s="724"/>
      <c r="K597" s="724"/>
      <c r="L597" s="724"/>
      <c r="M597" s="724"/>
      <c r="N597" s="724"/>
      <c r="O597" s="724"/>
      <c r="P597" s="724"/>
      <c r="Q597" s="724"/>
      <c r="R597" s="724"/>
      <c r="S597" s="724"/>
      <c r="T597" s="724"/>
      <c r="U597" s="724"/>
      <c r="V597" s="724"/>
      <c r="W597" s="724"/>
      <c r="X597" s="724"/>
      <c r="Y597" s="724"/>
      <c r="Z597" s="724"/>
    </row>
    <row r="598" spans="1:26" ht="14.25" customHeight="1">
      <c r="A598" s="724"/>
      <c r="B598" s="724"/>
      <c r="C598" s="724"/>
      <c r="D598" s="724"/>
      <c r="E598" s="724"/>
      <c r="F598" s="724"/>
      <c r="G598" s="724"/>
      <c r="H598" s="724"/>
      <c r="I598" s="724"/>
      <c r="J598" s="724"/>
      <c r="K598" s="724"/>
      <c r="L598" s="724"/>
      <c r="M598" s="724"/>
      <c r="N598" s="724"/>
      <c r="O598" s="724"/>
      <c r="P598" s="724"/>
      <c r="Q598" s="724"/>
      <c r="R598" s="724"/>
      <c r="S598" s="724"/>
      <c r="T598" s="724"/>
      <c r="U598" s="724"/>
      <c r="V598" s="724"/>
      <c r="W598" s="724"/>
      <c r="X598" s="724"/>
      <c r="Y598" s="724"/>
      <c r="Z598" s="724"/>
    </row>
    <row r="599" spans="1:26" ht="14.25" customHeight="1">
      <c r="A599" s="724"/>
      <c r="B599" s="724"/>
      <c r="C599" s="724"/>
      <c r="D599" s="724"/>
      <c r="E599" s="724"/>
      <c r="F599" s="724"/>
      <c r="G599" s="724"/>
      <c r="H599" s="724"/>
      <c r="I599" s="724"/>
      <c r="J599" s="724"/>
      <c r="K599" s="724"/>
      <c r="L599" s="724"/>
      <c r="M599" s="724"/>
      <c r="N599" s="724"/>
      <c r="O599" s="724"/>
      <c r="P599" s="724"/>
      <c r="Q599" s="724"/>
      <c r="R599" s="724"/>
      <c r="S599" s="724"/>
      <c r="T599" s="724"/>
      <c r="U599" s="724"/>
      <c r="V599" s="724"/>
      <c r="W599" s="724"/>
      <c r="X599" s="724"/>
      <c r="Y599" s="724"/>
      <c r="Z599" s="724"/>
    </row>
    <row r="600" spans="1:26" ht="14.25" customHeight="1">
      <c r="A600" s="724"/>
      <c r="B600" s="724"/>
      <c r="C600" s="724"/>
      <c r="D600" s="724"/>
      <c r="E600" s="724"/>
      <c r="F600" s="724"/>
      <c r="G600" s="724"/>
      <c r="H600" s="724"/>
      <c r="I600" s="724"/>
      <c r="J600" s="724"/>
      <c r="K600" s="724"/>
      <c r="L600" s="724"/>
      <c r="M600" s="724"/>
      <c r="N600" s="724"/>
      <c r="O600" s="724"/>
      <c r="P600" s="724"/>
      <c r="Q600" s="724"/>
      <c r="R600" s="724"/>
      <c r="S600" s="724"/>
      <c r="T600" s="724"/>
      <c r="U600" s="724"/>
      <c r="V600" s="724"/>
      <c r="W600" s="724"/>
      <c r="X600" s="724"/>
      <c r="Y600" s="724"/>
      <c r="Z600" s="724"/>
    </row>
    <row r="601" spans="1:26" ht="14.25" customHeight="1">
      <c r="A601" s="724"/>
      <c r="B601" s="724"/>
      <c r="C601" s="724"/>
      <c r="D601" s="724"/>
      <c r="E601" s="724"/>
      <c r="F601" s="724"/>
      <c r="G601" s="724"/>
      <c r="H601" s="724"/>
      <c r="I601" s="724"/>
      <c r="J601" s="724"/>
      <c r="K601" s="724"/>
      <c r="L601" s="724"/>
      <c r="M601" s="724"/>
      <c r="N601" s="724"/>
      <c r="O601" s="724"/>
      <c r="P601" s="724"/>
      <c r="Q601" s="724"/>
      <c r="R601" s="724"/>
      <c r="S601" s="724"/>
      <c r="T601" s="724"/>
      <c r="U601" s="724"/>
      <c r="V601" s="724"/>
      <c r="W601" s="724"/>
      <c r="X601" s="724"/>
      <c r="Y601" s="724"/>
      <c r="Z601" s="724"/>
    </row>
    <row r="602" spans="1:26" ht="14.25" customHeight="1">
      <c r="A602" s="724"/>
      <c r="B602" s="724"/>
      <c r="C602" s="724"/>
      <c r="D602" s="724"/>
      <c r="E602" s="724"/>
      <c r="F602" s="724"/>
      <c r="G602" s="724"/>
      <c r="H602" s="724"/>
      <c r="I602" s="724"/>
      <c r="J602" s="724"/>
      <c r="K602" s="724"/>
      <c r="L602" s="724"/>
      <c r="M602" s="724"/>
      <c r="N602" s="724"/>
      <c r="O602" s="724"/>
      <c r="P602" s="724"/>
      <c r="Q602" s="724"/>
      <c r="R602" s="724"/>
      <c r="S602" s="724"/>
      <c r="T602" s="724"/>
      <c r="U602" s="724"/>
      <c r="V602" s="724"/>
      <c r="W602" s="724"/>
      <c r="X602" s="724"/>
      <c r="Y602" s="724"/>
      <c r="Z602" s="724"/>
    </row>
    <row r="603" spans="1:26" ht="14.25" customHeight="1">
      <c r="A603" s="724"/>
      <c r="B603" s="724"/>
      <c r="C603" s="724"/>
      <c r="D603" s="724"/>
      <c r="E603" s="724"/>
      <c r="F603" s="724"/>
      <c r="G603" s="724"/>
      <c r="H603" s="724"/>
      <c r="I603" s="724"/>
      <c r="J603" s="724"/>
      <c r="K603" s="724"/>
      <c r="L603" s="724"/>
      <c r="M603" s="724"/>
      <c r="N603" s="724"/>
      <c r="O603" s="724"/>
      <c r="P603" s="724"/>
      <c r="Q603" s="724"/>
      <c r="R603" s="724"/>
      <c r="S603" s="724"/>
      <c r="T603" s="724"/>
      <c r="U603" s="724"/>
      <c r="V603" s="724"/>
      <c r="W603" s="724"/>
      <c r="X603" s="724"/>
      <c r="Y603" s="724"/>
      <c r="Z603" s="724"/>
    </row>
    <row r="604" spans="1:26" ht="14.25" customHeight="1">
      <c r="A604" s="724"/>
      <c r="B604" s="724"/>
      <c r="C604" s="724"/>
      <c r="D604" s="724"/>
      <c r="E604" s="724"/>
      <c r="F604" s="724"/>
      <c r="G604" s="724"/>
      <c r="H604" s="724"/>
      <c r="I604" s="724"/>
      <c r="J604" s="724"/>
      <c r="K604" s="724"/>
      <c r="L604" s="724"/>
      <c r="M604" s="724"/>
      <c r="N604" s="724"/>
      <c r="O604" s="724"/>
      <c r="P604" s="724"/>
      <c r="Q604" s="724"/>
      <c r="R604" s="724"/>
      <c r="S604" s="724"/>
      <c r="T604" s="724"/>
      <c r="U604" s="724"/>
      <c r="V604" s="724"/>
      <c r="W604" s="724"/>
      <c r="X604" s="724"/>
      <c r="Y604" s="724"/>
      <c r="Z604" s="724"/>
    </row>
    <row r="605" spans="1:26" ht="14.25" customHeight="1">
      <c r="A605" s="724"/>
      <c r="B605" s="724"/>
      <c r="C605" s="724"/>
      <c r="D605" s="724"/>
      <c r="E605" s="724"/>
      <c r="F605" s="724"/>
      <c r="G605" s="724"/>
      <c r="H605" s="724"/>
      <c r="I605" s="724"/>
      <c r="J605" s="724"/>
      <c r="K605" s="724"/>
      <c r="L605" s="724"/>
      <c r="M605" s="724"/>
      <c r="N605" s="724"/>
      <c r="O605" s="724"/>
      <c r="P605" s="724"/>
      <c r="Q605" s="724"/>
      <c r="R605" s="724"/>
      <c r="S605" s="724"/>
      <c r="T605" s="724"/>
      <c r="U605" s="724"/>
      <c r="V605" s="724"/>
      <c r="W605" s="724"/>
      <c r="X605" s="724"/>
      <c r="Y605" s="724"/>
      <c r="Z605" s="724"/>
    </row>
    <row r="606" spans="1:26" ht="14.25" customHeight="1">
      <c r="A606" s="724"/>
      <c r="B606" s="724"/>
      <c r="C606" s="724"/>
      <c r="D606" s="724"/>
      <c r="E606" s="724"/>
      <c r="F606" s="724"/>
      <c r="G606" s="724"/>
      <c r="H606" s="724"/>
      <c r="I606" s="724"/>
      <c r="J606" s="724"/>
      <c r="K606" s="724"/>
      <c r="L606" s="724"/>
      <c r="M606" s="724"/>
      <c r="N606" s="724"/>
      <c r="O606" s="724"/>
      <c r="P606" s="724"/>
      <c r="Q606" s="724"/>
      <c r="R606" s="724"/>
      <c r="S606" s="724"/>
      <c r="T606" s="724"/>
      <c r="U606" s="724"/>
      <c r="V606" s="724"/>
      <c r="W606" s="724"/>
      <c r="X606" s="724"/>
      <c r="Y606" s="724"/>
      <c r="Z606" s="724"/>
    </row>
    <row r="607" spans="1:26" ht="14.25" customHeight="1">
      <c r="A607" s="724"/>
      <c r="B607" s="724"/>
      <c r="C607" s="724"/>
      <c r="D607" s="724"/>
      <c r="E607" s="724"/>
      <c r="F607" s="724"/>
      <c r="G607" s="724"/>
      <c r="H607" s="724"/>
      <c r="I607" s="724"/>
      <c r="J607" s="724"/>
      <c r="K607" s="724"/>
      <c r="L607" s="724"/>
      <c r="M607" s="724"/>
      <c r="N607" s="724"/>
      <c r="O607" s="724"/>
      <c r="P607" s="724"/>
      <c r="Q607" s="724"/>
      <c r="R607" s="724"/>
      <c r="S607" s="724"/>
      <c r="T607" s="724"/>
      <c r="U607" s="724"/>
      <c r="V607" s="724"/>
      <c r="W607" s="724"/>
      <c r="X607" s="724"/>
      <c r="Y607" s="724"/>
      <c r="Z607" s="724"/>
    </row>
    <row r="608" spans="1:26" ht="14.25" customHeight="1">
      <c r="A608" s="724"/>
      <c r="B608" s="724"/>
      <c r="C608" s="724"/>
      <c r="D608" s="724"/>
      <c r="E608" s="724"/>
      <c r="F608" s="724"/>
      <c r="G608" s="724"/>
      <c r="H608" s="724"/>
      <c r="I608" s="724"/>
      <c r="J608" s="724"/>
      <c r="K608" s="724"/>
      <c r="L608" s="724"/>
      <c r="M608" s="724"/>
      <c r="N608" s="724"/>
      <c r="O608" s="724"/>
      <c r="P608" s="724"/>
      <c r="Q608" s="724"/>
      <c r="R608" s="724"/>
      <c r="S608" s="724"/>
      <c r="T608" s="724"/>
      <c r="U608" s="724"/>
      <c r="V608" s="724"/>
      <c r="W608" s="724"/>
      <c r="X608" s="724"/>
      <c r="Y608" s="724"/>
      <c r="Z608" s="724"/>
    </row>
    <row r="609" spans="1:26" ht="14.25" customHeight="1">
      <c r="A609" s="724"/>
      <c r="B609" s="724"/>
      <c r="C609" s="724"/>
      <c r="D609" s="724"/>
      <c r="E609" s="724"/>
      <c r="F609" s="724"/>
      <c r="G609" s="724"/>
      <c r="H609" s="724"/>
      <c r="I609" s="724"/>
      <c r="J609" s="724"/>
      <c r="K609" s="724"/>
      <c r="L609" s="724"/>
      <c r="M609" s="724"/>
      <c r="N609" s="724"/>
      <c r="O609" s="724"/>
      <c r="P609" s="724"/>
      <c r="Q609" s="724"/>
      <c r="R609" s="724"/>
      <c r="S609" s="724"/>
      <c r="T609" s="724"/>
      <c r="U609" s="724"/>
      <c r="V609" s="724"/>
      <c r="W609" s="724"/>
      <c r="X609" s="724"/>
      <c r="Y609" s="724"/>
      <c r="Z609" s="724"/>
    </row>
    <row r="610" spans="1:26" ht="14.25" customHeight="1">
      <c r="A610" s="724"/>
      <c r="B610" s="724"/>
      <c r="C610" s="724"/>
      <c r="D610" s="724"/>
      <c r="E610" s="724"/>
      <c r="F610" s="724"/>
      <c r="G610" s="724"/>
      <c r="H610" s="724"/>
      <c r="I610" s="724"/>
      <c r="J610" s="724"/>
      <c r="K610" s="724"/>
      <c r="L610" s="724"/>
      <c r="M610" s="724"/>
      <c r="N610" s="724"/>
      <c r="O610" s="724"/>
      <c r="P610" s="724"/>
      <c r="Q610" s="724"/>
      <c r="R610" s="724"/>
      <c r="S610" s="724"/>
      <c r="T610" s="724"/>
      <c r="U610" s="724"/>
      <c r="V610" s="724"/>
      <c r="W610" s="724"/>
      <c r="X610" s="724"/>
      <c r="Y610" s="724"/>
      <c r="Z610" s="724"/>
    </row>
    <row r="611" spans="1:26" ht="14.25" customHeight="1">
      <c r="A611" s="724"/>
      <c r="B611" s="724"/>
      <c r="C611" s="724"/>
      <c r="D611" s="724"/>
      <c r="E611" s="724"/>
      <c r="F611" s="724"/>
      <c r="G611" s="724"/>
      <c r="H611" s="724"/>
      <c r="I611" s="724"/>
      <c r="J611" s="724"/>
      <c r="K611" s="724"/>
      <c r="L611" s="724"/>
      <c r="M611" s="724"/>
      <c r="N611" s="724"/>
      <c r="O611" s="724"/>
      <c r="P611" s="724"/>
      <c r="Q611" s="724"/>
      <c r="R611" s="724"/>
      <c r="S611" s="724"/>
      <c r="T611" s="724"/>
      <c r="U611" s="724"/>
      <c r="V611" s="724"/>
      <c r="W611" s="724"/>
      <c r="X611" s="724"/>
      <c r="Y611" s="724"/>
      <c r="Z611" s="724"/>
    </row>
    <row r="612" spans="1:26" ht="14.25" customHeight="1">
      <c r="A612" s="724"/>
      <c r="B612" s="724"/>
      <c r="C612" s="724"/>
      <c r="D612" s="724"/>
      <c r="E612" s="724"/>
      <c r="F612" s="724"/>
      <c r="G612" s="724"/>
      <c r="H612" s="724"/>
      <c r="I612" s="724"/>
      <c r="J612" s="724"/>
      <c r="K612" s="724"/>
      <c r="L612" s="724"/>
      <c r="M612" s="724"/>
      <c r="N612" s="724"/>
      <c r="O612" s="724"/>
      <c r="P612" s="724"/>
      <c r="Q612" s="724"/>
      <c r="R612" s="724"/>
      <c r="S612" s="724"/>
      <c r="T612" s="724"/>
      <c r="U612" s="724"/>
      <c r="V612" s="724"/>
      <c r="W612" s="724"/>
      <c r="X612" s="724"/>
      <c r="Y612" s="724"/>
      <c r="Z612" s="724"/>
    </row>
    <row r="613" spans="1:26" ht="14.25" customHeight="1">
      <c r="A613" s="724"/>
      <c r="B613" s="724"/>
      <c r="C613" s="724"/>
      <c r="D613" s="724"/>
      <c r="E613" s="724"/>
      <c r="F613" s="724"/>
      <c r="G613" s="724"/>
      <c r="H613" s="724"/>
      <c r="I613" s="724"/>
      <c r="J613" s="724"/>
      <c r="K613" s="724"/>
      <c r="L613" s="724"/>
      <c r="M613" s="724"/>
      <c r="N613" s="724"/>
      <c r="O613" s="724"/>
      <c r="P613" s="724"/>
      <c r="Q613" s="724"/>
      <c r="R613" s="724"/>
      <c r="S613" s="724"/>
      <c r="T613" s="724"/>
      <c r="U613" s="724"/>
      <c r="V613" s="724"/>
      <c r="W613" s="724"/>
      <c r="X613" s="724"/>
      <c r="Y613" s="724"/>
      <c r="Z613" s="724"/>
    </row>
    <row r="614" spans="1:26" ht="14.25" customHeight="1">
      <c r="A614" s="724"/>
      <c r="B614" s="724"/>
      <c r="C614" s="724"/>
      <c r="D614" s="724"/>
      <c r="E614" s="724"/>
      <c r="F614" s="724"/>
      <c r="G614" s="724"/>
      <c r="H614" s="724"/>
      <c r="I614" s="724"/>
      <c r="J614" s="724"/>
      <c r="K614" s="724"/>
      <c r="L614" s="724"/>
      <c r="M614" s="724"/>
      <c r="N614" s="724"/>
      <c r="O614" s="724"/>
      <c r="P614" s="724"/>
      <c r="Q614" s="724"/>
      <c r="R614" s="724"/>
      <c r="S614" s="724"/>
      <c r="T614" s="724"/>
      <c r="U614" s="724"/>
      <c r="V614" s="724"/>
      <c r="W614" s="724"/>
      <c r="X614" s="724"/>
      <c r="Y614" s="724"/>
      <c r="Z614" s="724"/>
    </row>
    <row r="615" spans="1:26" ht="14.25" customHeight="1">
      <c r="A615" s="724"/>
      <c r="B615" s="724"/>
      <c r="C615" s="724"/>
      <c r="D615" s="724"/>
      <c r="E615" s="724"/>
      <c r="F615" s="724"/>
      <c r="G615" s="724"/>
      <c r="H615" s="724"/>
      <c r="I615" s="724"/>
      <c r="J615" s="724"/>
      <c r="K615" s="724"/>
      <c r="L615" s="724"/>
      <c r="M615" s="724"/>
      <c r="N615" s="724"/>
      <c r="O615" s="724"/>
      <c r="P615" s="724"/>
      <c r="Q615" s="724"/>
      <c r="R615" s="724"/>
      <c r="S615" s="724"/>
      <c r="T615" s="724"/>
      <c r="U615" s="724"/>
      <c r="V615" s="724"/>
      <c r="W615" s="724"/>
      <c r="X615" s="724"/>
      <c r="Y615" s="724"/>
      <c r="Z615" s="724"/>
    </row>
    <row r="616" spans="1:26" ht="14.25" customHeight="1">
      <c r="A616" s="724"/>
      <c r="B616" s="724"/>
      <c r="C616" s="724"/>
      <c r="D616" s="724"/>
      <c r="E616" s="724"/>
      <c r="F616" s="724"/>
      <c r="G616" s="724"/>
      <c r="H616" s="724"/>
      <c r="I616" s="724"/>
      <c r="J616" s="724"/>
      <c r="K616" s="724"/>
      <c r="L616" s="724"/>
      <c r="M616" s="724"/>
      <c r="N616" s="724"/>
      <c r="O616" s="724"/>
      <c r="P616" s="724"/>
      <c r="Q616" s="724"/>
      <c r="R616" s="724"/>
      <c r="S616" s="724"/>
      <c r="T616" s="724"/>
      <c r="U616" s="724"/>
      <c r="V616" s="724"/>
      <c r="W616" s="724"/>
      <c r="X616" s="724"/>
      <c r="Y616" s="724"/>
      <c r="Z616" s="724"/>
    </row>
    <row r="617" spans="1:26" ht="14.25" customHeight="1">
      <c r="A617" s="724"/>
      <c r="B617" s="724"/>
      <c r="C617" s="724"/>
      <c r="D617" s="724"/>
      <c r="E617" s="724"/>
      <c r="F617" s="724"/>
      <c r="G617" s="724"/>
      <c r="H617" s="724"/>
      <c r="I617" s="724"/>
      <c r="J617" s="724"/>
      <c r="K617" s="724"/>
      <c r="L617" s="724"/>
      <c r="M617" s="724"/>
      <c r="N617" s="724"/>
      <c r="O617" s="724"/>
      <c r="P617" s="724"/>
      <c r="Q617" s="724"/>
      <c r="R617" s="724"/>
      <c r="S617" s="724"/>
      <c r="T617" s="724"/>
      <c r="U617" s="724"/>
      <c r="V617" s="724"/>
      <c r="W617" s="724"/>
      <c r="X617" s="724"/>
      <c r="Y617" s="724"/>
      <c r="Z617" s="724"/>
    </row>
    <row r="618" spans="1:26" ht="14.25" customHeight="1">
      <c r="A618" s="724"/>
      <c r="B618" s="724"/>
      <c r="C618" s="724"/>
      <c r="D618" s="724"/>
      <c r="E618" s="724"/>
      <c r="F618" s="724"/>
      <c r="G618" s="724"/>
      <c r="H618" s="724"/>
      <c r="I618" s="724"/>
      <c r="J618" s="724"/>
      <c r="K618" s="724"/>
      <c r="L618" s="724"/>
      <c r="M618" s="724"/>
      <c r="N618" s="724"/>
      <c r="O618" s="724"/>
      <c r="P618" s="724"/>
      <c r="Q618" s="724"/>
      <c r="R618" s="724"/>
      <c r="S618" s="724"/>
      <c r="T618" s="724"/>
      <c r="U618" s="724"/>
      <c r="V618" s="724"/>
      <c r="W618" s="724"/>
      <c r="X618" s="724"/>
      <c r="Y618" s="724"/>
      <c r="Z618" s="724"/>
    </row>
    <row r="619" spans="1:26" ht="14.25" customHeight="1">
      <c r="A619" s="724"/>
      <c r="B619" s="724"/>
      <c r="C619" s="724"/>
      <c r="D619" s="724"/>
      <c r="E619" s="724"/>
      <c r="F619" s="724"/>
      <c r="G619" s="724"/>
      <c r="H619" s="724"/>
      <c r="I619" s="724"/>
      <c r="J619" s="724"/>
      <c r="K619" s="724"/>
      <c r="L619" s="724"/>
      <c r="M619" s="724"/>
      <c r="N619" s="724"/>
      <c r="O619" s="724"/>
      <c r="P619" s="724"/>
      <c r="Q619" s="724"/>
      <c r="R619" s="724"/>
      <c r="S619" s="724"/>
      <c r="T619" s="724"/>
      <c r="U619" s="724"/>
      <c r="V619" s="724"/>
      <c r="W619" s="724"/>
      <c r="X619" s="724"/>
      <c r="Y619" s="724"/>
      <c r="Z619" s="724"/>
    </row>
    <row r="620" spans="1:26" ht="14.25" customHeight="1">
      <c r="A620" s="724"/>
      <c r="B620" s="724"/>
      <c r="C620" s="724"/>
      <c r="D620" s="724"/>
      <c r="E620" s="724"/>
      <c r="F620" s="724"/>
      <c r="G620" s="724"/>
      <c r="H620" s="724"/>
      <c r="I620" s="724"/>
      <c r="J620" s="724"/>
      <c r="K620" s="724"/>
      <c r="L620" s="724"/>
      <c r="M620" s="724"/>
      <c r="N620" s="724"/>
      <c r="O620" s="724"/>
      <c r="P620" s="724"/>
      <c r="Q620" s="724"/>
      <c r="R620" s="724"/>
      <c r="S620" s="724"/>
      <c r="T620" s="724"/>
      <c r="U620" s="724"/>
      <c r="V620" s="724"/>
      <c r="W620" s="724"/>
      <c r="X620" s="724"/>
      <c r="Y620" s="724"/>
      <c r="Z620" s="724"/>
    </row>
    <row r="621" spans="1:26" ht="14.25" customHeight="1">
      <c r="A621" s="724"/>
      <c r="B621" s="724"/>
      <c r="C621" s="724"/>
      <c r="D621" s="724"/>
      <c r="E621" s="724"/>
      <c r="F621" s="724"/>
      <c r="G621" s="724"/>
      <c r="H621" s="724"/>
      <c r="I621" s="724"/>
      <c r="J621" s="724"/>
      <c r="K621" s="724"/>
      <c r="L621" s="724"/>
      <c r="M621" s="724"/>
      <c r="N621" s="724"/>
      <c r="O621" s="724"/>
      <c r="P621" s="724"/>
      <c r="Q621" s="724"/>
      <c r="R621" s="724"/>
      <c r="S621" s="724"/>
      <c r="T621" s="724"/>
      <c r="U621" s="724"/>
      <c r="V621" s="724"/>
      <c r="W621" s="724"/>
      <c r="X621" s="724"/>
      <c r="Y621" s="724"/>
      <c r="Z621" s="724"/>
    </row>
    <row r="622" spans="1:26" ht="14.25" customHeight="1">
      <c r="A622" s="724"/>
      <c r="B622" s="724"/>
      <c r="C622" s="724"/>
      <c r="D622" s="724"/>
      <c r="E622" s="724"/>
      <c r="F622" s="724"/>
      <c r="G622" s="724"/>
      <c r="H622" s="724"/>
      <c r="I622" s="724"/>
      <c r="J622" s="724"/>
      <c r="K622" s="724"/>
      <c r="L622" s="724"/>
      <c r="M622" s="724"/>
      <c r="N622" s="724"/>
      <c r="O622" s="724"/>
      <c r="P622" s="724"/>
      <c r="Q622" s="724"/>
      <c r="R622" s="724"/>
      <c r="S622" s="724"/>
      <c r="T622" s="724"/>
      <c r="U622" s="724"/>
      <c r="V622" s="724"/>
      <c r="W622" s="724"/>
      <c r="X622" s="724"/>
      <c r="Y622" s="724"/>
      <c r="Z622" s="724"/>
    </row>
    <row r="623" spans="1:26" ht="14.25" customHeight="1">
      <c r="A623" s="724"/>
      <c r="B623" s="724"/>
      <c r="C623" s="724"/>
      <c r="D623" s="724"/>
      <c r="E623" s="724"/>
      <c r="F623" s="724"/>
      <c r="G623" s="724"/>
      <c r="H623" s="724"/>
      <c r="I623" s="724"/>
      <c r="J623" s="724"/>
      <c r="K623" s="724"/>
      <c r="L623" s="724"/>
      <c r="M623" s="724"/>
      <c r="N623" s="724"/>
      <c r="O623" s="724"/>
      <c r="P623" s="724"/>
      <c r="Q623" s="724"/>
      <c r="R623" s="724"/>
      <c r="S623" s="724"/>
      <c r="T623" s="724"/>
      <c r="U623" s="724"/>
      <c r="V623" s="724"/>
      <c r="W623" s="724"/>
      <c r="X623" s="724"/>
      <c r="Y623" s="724"/>
      <c r="Z623" s="724"/>
    </row>
    <row r="624" spans="1:26" ht="14.25" customHeight="1">
      <c r="A624" s="724"/>
      <c r="B624" s="724"/>
      <c r="C624" s="724"/>
      <c r="D624" s="724"/>
      <c r="E624" s="724"/>
      <c r="F624" s="724"/>
      <c r="G624" s="724"/>
      <c r="H624" s="724"/>
      <c r="I624" s="724"/>
      <c r="J624" s="724"/>
      <c r="K624" s="724"/>
      <c r="L624" s="724"/>
      <c r="M624" s="724"/>
      <c r="N624" s="724"/>
      <c r="O624" s="724"/>
      <c r="P624" s="724"/>
      <c r="Q624" s="724"/>
      <c r="R624" s="724"/>
      <c r="S624" s="724"/>
      <c r="T624" s="724"/>
      <c r="U624" s="724"/>
      <c r="V624" s="724"/>
      <c r="W624" s="724"/>
      <c r="X624" s="724"/>
      <c r="Y624" s="724"/>
      <c r="Z624" s="724"/>
    </row>
    <row r="625" spans="1:26" ht="14.25" customHeight="1">
      <c r="A625" s="724"/>
      <c r="B625" s="724"/>
      <c r="C625" s="724"/>
      <c r="D625" s="724"/>
      <c r="E625" s="724"/>
      <c r="F625" s="724"/>
      <c r="G625" s="724"/>
      <c r="H625" s="724"/>
      <c r="I625" s="724"/>
      <c r="J625" s="724"/>
      <c r="K625" s="724"/>
      <c r="L625" s="724"/>
      <c r="M625" s="724"/>
      <c r="N625" s="724"/>
      <c r="O625" s="724"/>
      <c r="P625" s="724"/>
      <c r="Q625" s="724"/>
      <c r="R625" s="724"/>
      <c r="S625" s="724"/>
      <c r="T625" s="724"/>
      <c r="U625" s="724"/>
      <c r="V625" s="724"/>
      <c r="W625" s="724"/>
      <c r="X625" s="724"/>
      <c r="Y625" s="724"/>
      <c r="Z625" s="724"/>
    </row>
    <row r="626" spans="1:26" ht="14.25" customHeight="1">
      <c r="A626" s="724"/>
      <c r="B626" s="724"/>
      <c r="C626" s="724"/>
      <c r="D626" s="724"/>
      <c r="E626" s="724"/>
      <c r="F626" s="724"/>
      <c r="G626" s="724"/>
      <c r="H626" s="724"/>
      <c r="I626" s="724"/>
      <c r="J626" s="724"/>
      <c r="K626" s="724"/>
      <c r="L626" s="724"/>
      <c r="M626" s="724"/>
      <c r="N626" s="724"/>
      <c r="O626" s="724"/>
      <c r="P626" s="724"/>
      <c r="Q626" s="724"/>
      <c r="R626" s="724"/>
      <c r="S626" s="724"/>
      <c r="T626" s="724"/>
      <c r="U626" s="724"/>
      <c r="V626" s="724"/>
      <c r="W626" s="724"/>
      <c r="X626" s="724"/>
      <c r="Y626" s="724"/>
      <c r="Z626" s="724"/>
    </row>
    <row r="627" spans="1:26" ht="14.25" customHeight="1">
      <c r="A627" s="724"/>
      <c r="B627" s="724"/>
      <c r="C627" s="724"/>
      <c r="D627" s="724"/>
      <c r="E627" s="724"/>
      <c r="F627" s="724"/>
      <c r="G627" s="724"/>
      <c r="H627" s="724"/>
      <c r="I627" s="724"/>
      <c r="J627" s="724"/>
      <c r="K627" s="724"/>
      <c r="L627" s="724"/>
      <c r="M627" s="724"/>
      <c r="N627" s="724"/>
      <c r="O627" s="724"/>
      <c r="P627" s="724"/>
      <c r="Q627" s="724"/>
      <c r="R627" s="724"/>
      <c r="S627" s="724"/>
      <c r="T627" s="724"/>
      <c r="U627" s="724"/>
      <c r="V627" s="724"/>
      <c r="W627" s="724"/>
      <c r="X627" s="724"/>
      <c r="Y627" s="724"/>
      <c r="Z627" s="724"/>
    </row>
    <row r="628" spans="1:26" ht="14.25" customHeight="1">
      <c r="A628" s="724"/>
      <c r="B628" s="724"/>
      <c r="C628" s="724"/>
      <c r="D628" s="724"/>
      <c r="E628" s="724"/>
      <c r="F628" s="724"/>
      <c r="G628" s="724"/>
      <c r="H628" s="724"/>
      <c r="I628" s="724"/>
      <c r="J628" s="724"/>
      <c r="K628" s="724"/>
      <c r="L628" s="724"/>
      <c r="M628" s="724"/>
      <c r="N628" s="724"/>
      <c r="O628" s="724"/>
      <c r="P628" s="724"/>
      <c r="Q628" s="724"/>
      <c r="R628" s="724"/>
      <c r="S628" s="724"/>
      <c r="T628" s="724"/>
      <c r="U628" s="724"/>
      <c r="V628" s="724"/>
      <c r="W628" s="724"/>
      <c r="X628" s="724"/>
      <c r="Y628" s="724"/>
      <c r="Z628" s="724"/>
    </row>
    <row r="629" spans="1:26" ht="14.25" customHeight="1">
      <c r="A629" s="724"/>
      <c r="B629" s="724"/>
      <c r="C629" s="724"/>
      <c r="D629" s="724"/>
      <c r="E629" s="724"/>
      <c r="F629" s="724"/>
      <c r="G629" s="724"/>
      <c r="H629" s="724"/>
      <c r="I629" s="724"/>
      <c r="J629" s="724"/>
      <c r="K629" s="724"/>
      <c r="L629" s="724"/>
      <c r="M629" s="724"/>
      <c r="N629" s="724"/>
      <c r="O629" s="724"/>
      <c r="P629" s="724"/>
      <c r="Q629" s="724"/>
      <c r="R629" s="724"/>
      <c r="S629" s="724"/>
      <c r="T629" s="724"/>
      <c r="U629" s="724"/>
      <c r="V629" s="724"/>
      <c r="W629" s="724"/>
      <c r="X629" s="724"/>
      <c r="Y629" s="724"/>
      <c r="Z629" s="724"/>
    </row>
    <row r="630" spans="1:26" ht="14.25" customHeight="1">
      <c r="A630" s="724"/>
      <c r="B630" s="724"/>
      <c r="C630" s="724"/>
      <c r="D630" s="724"/>
      <c r="E630" s="724"/>
      <c r="F630" s="724"/>
      <c r="G630" s="724"/>
      <c r="H630" s="724"/>
      <c r="I630" s="724"/>
      <c r="J630" s="724"/>
      <c r="K630" s="724"/>
      <c r="L630" s="724"/>
      <c r="M630" s="724"/>
      <c r="N630" s="724"/>
      <c r="O630" s="724"/>
      <c r="P630" s="724"/>
      <c r="Q630" s="724"/>
      <c r="R630" s="724"/>
      <c r="S630" s="724"/>
      <c r="T630" s="724"/>
      <c r="U630" s="724"/>
      <c r="V630" s="724"/>
      <c r="W630" s="724"/>
      <c r="X630" s="724"/>
      <c r="Y630" s="724"/>
      <c r="Z630" s="724"/>
    </row>
    <row r="631" spans="1:26" ht="14.25" customHeight="1">
      <c r="A631" s="724"/>
      <c r="B631" s="724"/>
      <c r="C631" s="724"/>
      <c r="D631" s="724"/>
      <c r="E631" s="724"/>
      <c r="F631" s="724"/>
      <c r="G631" s="724"/>
      <c r="H631" s="724"/>
      <c r="I631" s="724"/>
      <c r="J631" s="724"/>
      <c r="K631" s="724"/>
      <c r="L631" s="724"/>
      <c r="M631" s="724"/>
      <c r="N631" s="724"/>
      <c r="O631" s="724"/>
      <c r="P631" s="724"/>
      <c r="Q631" s="724"/>
      <c r="R631" s="724"/>
      <c r="S631" s="724"/>
      <c r="T631" s="724"/>
      <c r="U631" s="724"/>
      <c r="V631" s="724"/>
      <c r="W631" s="724"/>
      <c r="X631" s="724"/>
      <c r="Y631" s="724"/>
      <c r="Z631" s="724"/>
    </row>
    <row r="632" spans="1:26" ht="14.25" customHeight="1">
      <c r="A632" s="724"/>
      <c r="B632" s="724"/>
      <c r="C632" s="724"/>
      <c r="D632" s="724"/>
      <c r="E632" s="724"/>
      <c r="F632" s="724"/>
      <c r="G632" s="724"/>
      <c r="H632" s="724"/>
      <c r="I632" s="724"/>
      <c r="J632" s="724"/>
      <c r="K632" s="724"/>
      <c r="L632" s="724"/>
      <c r="M632" s="724"/>
      <c r="N632" s="724"/>
      <c r="O632" s="724"/>
      <c r="P632" s="724"/>
      <c r="Q632" s="724"/>
      <c r="R632" s="724"/>
      <c r="S632" s="724"/>
      <c r="T632" s="724"/>
      <c r="U632" s="724"/>
      <c r="V632" s="724"/>
      <c r="W632" s="724"/>
      <c r="X632" s="724"/>
      <c r="Y632" s="724"/>
      <c r="Z632" s="724"/>
    </row>
    <row r="633" spans="1:26" ht="14.25" customHeight="1">
      <c r="A633" s="724"/>
      <c r="B633" s="724"/>
      <c r="C633" s="724"/>
      <c r="D633" s="724"/>
      <c r="E633" s="724"/>
      <c r="F633" s="724"/>
      <c r="G633" s="724"/>
      <c r="H633" s="724"/>
      <c r="I633" s="724"/>
      <c r="J633" s="724"/>
      <c r="K633" s="724"/>
      <c r="L633" s="724"/>
      <c r="M633" s="724"/>
      <c r="N633" s="724"/>
      <c r="O633" s="724"/>
      <c r="P633" s="724"/>
      <c r="Q633" s="724"/>
      <c r="R633" s="724"/>
      <c r="S633" s="724"/>
      <c r="T633" s="724"/>
      <c r="U633" s="724"/>
      <c r="V633" s="724"/>
      <c r="W633" s="724"/>
      <c r="X633" s="724"/>
      <c r="Y633" s="724"/>
      <c r="Z633" s="724"/>
    </row>
    <row r="634" spans="1:26" ht="14.25" customHeight="1">
      <c r="A634" s="724"/>
      <c r="B634" s="724"/>
      <c r="C634" s="724"/>
      <c r="D634" s="724"/>
      <c r="E634" s="724"/>
      <c r="F634" s="724"/>
      <c r="G634" s="724"/>
      <c r="H634" s="724"/>
      <c r="I634" s="724"/>
      <c r="J634" s="724"/>
      <c r="K634" s="724"/>
      <c r="L634" s="724"/>
      <c r="M634" s="724"/>
      <c r="N634" s="724"/>
      <c r="O634" s="724"/>
      <c r="P634" s="724"/>
      <c r="Q634" s="724"/>
      <c r="R634" s="724"/>
      <c r="S634" s="724"/>
      <c r="T634" s="724"/>
      <c r="U634" s="724"/>
      <c r="V634" s="724"/>
      <c r="W634" s="724"/>
      <c r="X634" s="724"/>
      <c r="Y634" s="724"/>
      <c r="Z634" s="724"/>
    </row>
    <row r="635" spans="1:26" ht="14.25" customHeight="1">
      <c r="A635" s="724"/>
      <c r="B635" s="724"/>
      <c r="C635" s="724"/>
      <c r="D635" s="724"/>
      <c r="E635" s="724"/>
      <c r="F635" s="724"/>
      <c r="G635" s="724"/>
      <c r="H635" s="724"/>
      <c r="I635" s="724"/>
      <c r="J635" s="724"/>
      <c r="K635" s="724"/>
      <c r="L635" s="724"/>
      <c r="M635" s="724"/>
      <c r="N635" s="724"/>
      <c r="O635" s="724"/>
      <c r="P635" s="724"/>
      <c r="Q635" s="724"/>
      <c r="R635" s="724"/>
      <c r="S635" s="724"/>
      <c r="T635" s="724"/>
      <c r="U635" s="724"/>
      <c r="V635" s="724"/>
      <c r="W635" s="724"/>
      <c r="X635" s="724"/>
      <c r="Y635" s="724"/>
      <c r="Z635" s="724"/>
    </row>
    <row r="636" spans="1:26" ht="14.25" customHeight="1">
      <c r="A636" s="724"/>
      <c r="B636" s="724"/>
      <c r="C636" s="724"/>
      <c r="D636" s="724"/>
      <c r="E636" s="724"/>
      <c r="F636" s="724"/>
      <c r="G636" s="724"/>
      <c r="H636" s="724"/>
      <c r="I636" s="724"/>
      <c r="J636" s="724"/>
      <c r="K636" s="724"/>
      <c r="L636" s="724"/>
      <c r="M636" s="724"/>
      <c r="N636" s="724"/>
      <c r="O636" s="724"/>
      <c r="P636" s="724"/>
      <c r="Q636" s="724"/>
      <c r="R636" s="724"/>
      <c r="S636" s="724"/>
      <c r="T636" s="724"/>
      <c r="U636" s="724"/>
      <c r="V636" s="724"/>
      <c r="W636" s="724"/>
      <c r="X636" s="724"/>
      <c r="Y636" s="724"/>
      <c r="Z636" s="724"/>
    </row>
    <row r="637" spans="1:26" ht="14.25" customHeight="1">
      <c r="A637" s="724"/>
      <c r="B637" s="724"/>
      <c r="C637" s="724"/>
      <c r="D637" s="724"/>
      <c r="E637" s="724"/>
      <c r="F637" s="724"/>
      <c r="G637" s="724"/>
      <c r="H637" s="724"/>
      <c r="I637" s="724"/>
      <c r="J637" s="724"/>
      <c r="K637" s="724"/>
      <c r="L637" s="724"/>
      <c r="M637" s="724"/>
      <c r="N637" s="724"/>
      <c r="O637" s="724"/>
      <c r="P637" s="724"/>
      <c r="Q637" s="724"/>
      <c r="R637" s="724"/>
      <c r="S637" s="724"/>
      <c r="T637" s="724"/>
      <c r="U637" s="724"/>
      <c r="V637" s="724"/>
      <c r="W637" s="724"/>
      <c r="X637" s="724"/>
      <c r="Y637" s="724"/>
      <c r="Z637" s="724"/>
    </row>
    <row r="638" spans="1:26" ht="14.25" customHeight="1">
      <c r="A638" s="724"/>
      <c r="B638" s="724"/>
      <c r="C638" s="724"/>
      <c r="D638" s="724"/>
      <c r="E638" s="724"/>
      <c r="F638" s="724"/>
      <c r="G638" s="724"/>
      <c r="H638" s="724"/>
      <c r="I638" s="724"/>
      <c r="J638" s="724"/>
      <c r="K638" s="724"/>
      <c r="L638" s="724"/>
      <c r="M638" s="724"/>
      <c r="N638" s="724"/>
      <c r="O638" s="724"/>
      <c r="P638" s="724"/>
      <c r="Q638" s="724"/>
      <c r="R638" s="724"/>
      <c r="S638" s="724"/>
      <c r="T638" s="724"/>
      <c r="U638" s="724"/>
      <c r="V638" s="724"/>
      <c r="W638" s="724"/>
      <c r="X638" s="724"/>
      <c r="Y638" s="724"/>
      <c r="Z638" s="724"/>
    </row>
    <row r="639" spans="1:26" ht="14.25" customHeight="1">
      <c r="A639" s="724"/>
      <c r="B639" s="724"/>
      <c r="C639" s="724"/>
      <c r="D639" s="724"/>
      <c r="E639" s="724"/>
      <c r="F639" s="724"/>
      <c r="G639" s="724"/>
      <c r="H639" s="724"/>
      <c r="I639" s="724"/>
      <c r="J639" s="724"/>
      <c r="K639" s="724"/>
      <c r="L639" s="724"/>
      <c r="M639" s="724"/>
      <c r="N639" s="724"/>
      <c r="O639" s="724"/>
      <c r="P639" s="724"/>
      <c r="Q639" s="724"/>
      <c r="R639" s="724"/>
      <c r="S639" s="724"/>
      <c r="T639" s="724"/>
      <c r="U639" s="724"/>
      <c r="V639" s="724"/>
      <c r="W639" s="724"/>
      <c r="X639" s="724"/>
      <c r="Y639" s="724"/>
      <c r="Z639" s="724"/>
    </row>
    <row r="640" spans="1:26" ht="14.25" customHeight="1">
      <c r="A640" s="724"/>
      <c r="B640" s="724"/>
      <c r="C640" s="724"/>
      <c r="D640" s="724"/>
      <c r="E640" s="724"/>
      <c r="F640" s="724"/>
      <c r="G640" s="724"/>
      <c r="H640" s="724"/>
      <c r="I640" s="724"/>
      <c r="J640" s="724"/>
      <c r="K640" s="724"/>
      <c r="L640" s="724"/>
      <c r="M640" s="724"/>
      <c r="N640" s="724"/>
      <c r="O640" s="724"/>
      <c r="P640" s="724"/>
      <c r="Q640" s="724"/>
      <c r="R640" s="724"/>
      <c r="S640" s="724"/>
      <c r="T640" s="724"/>
      <c r="U640" s="724"/>
      <c r="V640" s="724"/>
      <c r="W640" s="724"/>
      <c r="X640" s="724"/>
      <c r="Y640" s="724"/>
      <c r="Z640" s="724"/>
    </row>
    <row r="641" spans="1:26" ht="14.25" customHeight="1">
      <c r="A641" s="724"/>
      <c r="B641" s="724"/>
      <c r="C641" s="724"/>
      <c r="D641" s="724"/>
      <c r="E641" s="724"/>
      <c r="F641" s="724"/>
      <c r="G641" s="724"/>
      <c r="H641" s="724"/>
      <c r="I641" s="724"/>
      <c r="J641" s="724"/>
      <c r="K641" s="724"/>
      <c r="L641" s="724"/>
      <c r="M641" s="724"/>
      <c r="N641" s="724"/>
      <c r="O641" s="724"/>
      <c r="P641" s="724"/>
      <c r="Q641" s="724"/>
      <c r="R641" s="724"/>
      <c r="S641" s="724"/>
      <c r="T641" s="724"/>
      <c r="U641" s="724"/>
      <c r="V641" s="724"/>
      <c r="W641" s="724"/>
      <c r="X641" s="724"/>
      <c r="Y641" s="724"/>
      <c r="Z641" s="724"/>
    </row>
    <row r="642" spans="1:26" ht="14.25" customHeight="1">
      <c r="A642" s="724"/>
      <c r="B642" s="724"/>
      <c r="C642" s="724"/>
      <c r="D642" s="724"/>
      <c r="E642" s="724"/>
      <c r="F642" s="724"/>
      <c r="G642" s="724"/>
      <c r="H642" s="724"/>
      <c r="I642" s="724"/>
      <c r="J642" s="724"/>
      <c r="K642" s="724"/>
      <c r="L642" s="724"/>
      <c r="M642" s="724"/>
      <c r="N642" s="724"/>
      <c r="O642" s="724"/>
      <c r="P642" s="724"/>
      <c r="Q642" s="724"/>
      <c r="R642" s="724"/>
      <c r="S642" s="724"/>
      <c r="T642" s="724"/>
      <c r="U642" s="724"/>
      <c r="V642" s="724"/>
      <c r="W642" s="724"/>
      <c r="X642" s="724"/>
      <c r="Y642" s="724"/>
      <c r="Z642" s="724"/>
    </row>
    <row r="643" spans="1:26" ht="14.25" customHeight="1">
      <c r="A643" s="724"/>
      <c r="B643" s="724"/>
      <c r="C643" s="724"/>
      <c r="D643" s="724"/>
      <c r="E643" s="724"/>
      <c r="F643" s="724"/>
      <c r="G643" s="724"/>
      <c r="H643" s="724"/>
      <c r="I643" s="724"/>
      <c r="J643" s="724"/>
      <c r="K643" s="724"/>
      <c r="L643" s="724"/>
      <c r="M643" s="724"/>
      <c r="N643" s="724"/>
      <c r="O643" s="724"/>
      <c r="P643" s="724"/>
      <c r="Q643" s="724"/>
      <c r="R643" s="724"/>
      <c r="S643" s="724"/>
      <c r="T643" s="724"/>
      <c r="U643" s="724"/>
      <c r="V643" s="724"/>
      <c r="W643" s="724"/>
      <c r="X643" s="724"/>
      <c r="Y643" s="724"/>
      <c r="Z643" s="724"/>
    </row>
    <row r="644" spans="1:26" ht="14.25" customHeight="1">
      <c r="A644" s="724"/>
      <c r="B644" s="724"/>
      <c r="C644" s="724"/>
      <c r="D644" s="724"/>
      <c r="E644" s="724"/>
      <c r="F644" s="724"/>
      <c r="G644" s="724"/>
      <c r="H644" s="724"/>
      <c r="I644" s="724"/>
      <c r="J644" s="724"/>
      <c r="K644" s="724"/>
      <c r="L644" s="724"/>
      <c r="M644" s="724"/>
      <c r="N644" s="724"/>
      <c r="O644" s="724"/>
      <c r="P644" s="724"/>
      <c r="Q644" s="724"/>
      <c r="R644" s="724"/>
      <c r="S644" s="724"/>
      <c r="T644" s="724"/>
      <c r="U644" s="724"/>
      <c r="V644" s="724"/>
      <c r="W644" s="724"/>
      <c r="X644" s="724"/>
      <c r="Y644" s="724"/>
      <c r="Z644" s="724"/>
    </row>
    <row r="645" spans="1:26" ht="14.25" customHeight="1">
      <c r="A645" s="724"/>
      <c r="B645" s="724"/>
      <c r="C645" s="724"/>
      <c r="D645" s="724"/>
      <c r="E645" s="724"/>
      <c r="F645" s="724"/>
      <c r="G645" s="724"/>
      <c r="H645" s="724"/>
      <c r="I645" s="724"/>
      <c r="J645" s="724"/>
      <c r="K645" s="724"/>
      <c r="L645" s="724"/>
      <c r="M645" s="724"/>
      <c r="N645" s="724"/>
      <c r="O645" s="724"/>
      <c r="P645" s="724"/>
      <c r="Q645" s="724"/>
      <c r="R645" s="724"/>
      <c r="S645" s="724"/>
      <c r="T645" s="724"/>
      <c r="U645" s="724"/>
      <c r="V645" s="724"/>
      <c r="W645" s="724"/>
      <c r="X645" s="724"/>
      <c r="Y645" s="724"/>
      <c r="Z645" s="724"/>
    </row>
    <row r="646" spans="1:26" ht="14.25" customHeight="1">
      <c r="A646" s="724"/>
      <c r="B646" s="724"/>
      <c r="C646" s="724"/>
      <c r="D646" s="724"/>
      <c r="E646" s="724"/>
      <c r="F646" s="724"/>
      <c r="G646" s="724"/>
      <c r="H646" s="724"/>
      <c r="I646" s="724"/>
      <c r="J646" s="724"/>
      <c r="K646" s="724"/>
      <c r="L646" s="724"/>
      <c r="M646" s="724"/>
      <c r="N646" s="724"/>
      <c r="O646" s="724"/>
      <c r="P646" s="724"/>
      <c r="Q646" s="724"/>
      <c r="R646" s="724"/>
      <c r="S646" s="724"/>
      <c r="T646" s="724"/>
      <c r="U646" s="724"/>
      <c r="V646" s="724"/>
      <c r="W646" s="724"/>
      <c r="X646" s="724"/>
      <c r="Y646" s="724"/>
      <c r="Z646" s="724"/>
    </row>
    <row r="647" spans="1:26" ht="14.25" customHeight="1">
      <c r="A647" s="724"/>
      <c r="B647" s="724"/>
      <c r="C647" s="724"/>
      <c r="D647" s="724"/>
      <c r="E647" s="724"/>
      <c r="F647" s="724"/>
      <c r="G647" s="724"/>
      <c r="H647" s="724"/>
      <c r="I647" s="724"/>
      <c r="J647" s="724"/>
      <c r="K647" s="724"/>
      <c r="L647" s="724"/>
      <c r="M647" s="724"/>
      <c r="N647" s="724"/>
      <c r="O647" s="724"/>
      <c r="P647" s="724"/>
      <c r="Q647" s="724"/>
      <c r="R647" s="724"/>
      <c r="S647" s="724"/>
      <c r="T647" s="724"/>
      <c r="U647" s="724"/>
      <c r="V647" s="724"/>
      <c r="W647" s="724"/>
      <c r="X647" s="724"/>
      <c r="Y647" s="724"/>
      <c r="Z647" s="724"/>
    </row>
    <row r="648" spans="1:26" ht="14.25" customHeight="1">
      <c r="A648" s="724"/>
      <c r="B648" s="724"/>
      <c r="C648" s="724"/>
      <c r="D648" s="724"/>
      <c r="E648" s="724"/>
      <c r="F648" s="724"/>
      <c r="G648" s="724"/>
      <c r="H648" s="724"/>
      <c r="I648" s="724"/>
      <c r="J648" s="724"/>
      <c r="K648" s="724"/>
      <c r="L648" s="724"/>
      <c r="M648" s="724"/>
      <c r="N648" s="724"/>
      <c r="O648" s="724"/>
      <c r="P648" s="724"/>
      <c r="Q648" s="724"/>
      <c r="R648" s="724"/>
      <c r="S648" s="724"/>
      <c r="T648" s="724"/>
      <c r="U648" s="724"/>
      <c r="V648" s="724"/>
      <c r="W648" s="724"/>
      <c r="X648" s="724"/>
      <c r="Y648" s="724"/>
      <c r="Z648" s="724"/>
    </row>
    <row r="649" spans="1:26" ht="14.25" customHeight="1">
      <c r="A649" s="724"/>
      <c r="B649" s="724"/>
      <c r="C649" s="724"/>
      <c r="D649" s="724"/>
      <c r="E649" s="724"/>
      <c r="F649" s="724"/>
      <c r="G649" s="724"/>
      <c r="H649" s="724"/>
      <c r="I649" s="724"/>
      <c r="J649" s="724"/>
      <c r="K649" s="724"/>
      <c r="L649" s="724"/>
      <c r="M649" s="724"/>
      <c r="N649" s="724"/>
      <c r="O649" s="724"/>
      <c r="P649" s="724"/>
      <c r="Q649" s="724"/>
      <c r="R649" s="724"/>
      <c r="S649" s="724"/>
      <c r="T649" s="724"/>
      <c r="U649" s="724"/>
      <c r="V649" s="724"/>
      <c r="W649" s="724"/>
      <c r="X649" s="724"/>
      <c r="Y649" s="724"/>
      <c r="Z649" s="724"/>
    </row>
    <row r="650" spans="1:26" ht="14.25" customHeight="1">
      <c r="A650" s="724"/>
      <c r="B650" s="724"/>
      <c r="C650" s="724"/>
      <c r="D650" s="724"/>
      <c r="E650" s="724"/>
      <c r="F650" s="724"/>
      <c r="G650" s="724"/>
      <c r="H650" s="724"/>
      <c r="I650" s="724"/>
      <c r="J650" s="724"/>
      <c r="K650" s="724"/>
      <c r="L650" s="724"/>
      <c r="M650" s="724"/>
      <c r="N650" s="724"/>
      <c r="O650" s="724"/>
      <c r="P650" s="724"/>
      <c r="Q650" s="724"/>
      <c r="R650" s="724"/>
      <c r="S650" s="724"/>
      <c r="T650" s="724"/>
      <c r="U650" s="724"/>
      <c r="V650" s="724"/>
      <c r="W650" s="724"/>
      <c r="X650" s="724"/>
      <c r="Y650" s="724"/>
      <c r="Z650" s="724"/>
    </row>
    <row r="651" spans="1:26" ht="14.25" customHeight="1">
      <c r="A651" s="724"/>
      <c r="B651" s="724"/>
      <c r="C651" s="724"/>
      <c r="D651" s="724"/>
      <c r="E651" s="724"/>
      <c r="F651" s="724"/>
      <c r="G651" s="724"/>
      <c r="H651" s="724"/>
      <c r="I651" s="724"/>
      <c r="J651" s="724"/>
      <c r="K651" s="724"/>
      <c r="L651" s="724"/>
      <c r="M651" s="724"/>
      <c r="N651" s="724"/>
      <c r="O651" s="724"/>
      <c r="P651" s="724"/>
      <c r="Q651" s="724"/>
      <c r="R651" s="724"/>
      <c r="S651" s="724"/>
      <c r="T651" s="724"/>
      <c r="U651" s="724"/>
      <c r="V651" s="724"/>
      <c r="W651" s="724"/>
      <c r="X651" s="724"/>
      <c r="Y651" s="724"/>
      <c r="Z651" s="724"/>
    </row>
    <row r="652" spans="1:26" ht="14.25" customHeight="1">
      <c r="A652" s="724"/>
      <c r="B652" s="724"/>
      <c r="C652" s="724"/>
      <c r="D652" s="724"/>
      <c r="E652" s="724"/>
      <c r="F652" s="724"/>
      <c r="G652" s="724"/>
      <c r="H652" s="724"/>
      <c r="I652" s="724"/>
      <c r="J652" s="724"/>
      <c r="K652" s="724"/>
      <c r="L652" s="724"/>
      <c r="M652" s="724"/>
      <c r="N652" s="724"/>
      <c r="O652" s="724"/>
      <c r="P652" s="724"/>
      <c r="Q652" s="724"/>
      <c r="R652" s="724"/>
      <c r="S652" s="724"/>
      <c r="T652" s="724"/>
      <c r="U652" s="724"/>
      <c r="V652" s="724"/>
      <c r="W652" s="724"/>
      <c r="X652" s="724"/>
      <c r="Y652" s="724"/>
      <c r="Z652" s="724"/>
    </row>
    <row r="653" spans="1:26" ht="14.25" customHeight="1">
      <c r="A653" s="724"/>
      <c r="B653" s="724"/>
      <c r="C653" s="724"/>
      <c r="D653" s="724"/>
      <c r="E653" s="724"/>
      <c r="F653" s="724"/>
      <c r="G653" s="724"/>
      <c r="H653" s="724"/>
      <c r="I653" s="724"/>
      <c r="J653" s="724"/>
      <c r="K653" s="724"/>
      <c r="L653" s="724"/>
      <c r="M653" s="724"/>
      <c r="N653" s="724"/>
      <c r="O653" s="724"/>
      <c r="P653" s="724"/>
      <c r="Q653" s="724"/>
      <c r="R653" s="724"/>
      <c r="S653" s="724"/>
      <c r="T653" s="724"/>
      <c r="U653" s="724"/>
      <c r="V653" s="724"/>
      <c r="W653" s="724"/>
      <c r="X653" s="724"/>
      <c r="Y653" s="724"/>
      <c r="Z653" s="724"/>
    </row>
    <row r="654" spans="1:26" ht="14.25" customHeight="1">
      <c r="A654" s="724"/>
      <c r="B654" s="724"/>
      <c r="C654" s="724"/>
      <c r="D654" s="724"/>
      <c r="E654" s="724"/>
      <c r="F654" s="724"/>
      <c r="G654" s="724"/>
      <c r="H654" s="724"/>
      <c r="I654" s="724"/>
      <c r="J654" s="724"/>
      <c r="K654" s="724"/>
      <c r="L654" s="724"/>
      <c r="M654" s="724"/>
      <c r="N654" s="724"/>
      <c r="O654" s="724"/>
      <c r="P654" s="724"/>
      <c r="Q654" s="724"/>
      <c r="R654" s="724"/>
      <c r="S654" s="724"/>
      <c r="T654" s="724"/>
      <c r="U654" s="724"/>
      <c r="V654" s="724"/>
      <c r="W654" s="724"/>
      <c r="X654" s="724"/>
      <c r="Y654" s="724"/>
      <c r="Z654" s="724"/>
    </row>
    <row r="655" spans="1:26" ht="14.25" customHeight="1">
      <c r="A655" s="724"/>
      <c r="B655" s="724"/>
      <c r="C655" s="724"/>
      <c r="D655" s="724"/>
      <c r="E655" s="724"/>
      <c r="F655" s="724"/>
      <c r="G655" s="724"/>
      <c r="H655" s="724"/>
      <c r="I655" s="724"/>
      <c r="J655" s="724"/>
      <c r="K655" s="724"/>
      <c r="L655" s="724"/>
      <c r="M655" s="724"/>
      <c r="N655" s="724"/>
      <c r="O655" s="724"/>
      <c r="P655" s="724"/>
      <c r="Q655" s="724"/>
      <c r="R655" s="724"/>
      <c r="S655" s="724"/>
      <c r="T655" s="724"/>
      <c r="U655" s="724"/>
      <c r="V655" s="724"/>
      <c r="W655" s="724"/>
      <c r="X655" s="724"/>
      <c r="Y655" s="724"/>
      <c r="Z655" s="724"/>
    </row>
    <row r="656" spans="1:26" ht="14.25" customHeight="1">
      <c r="A656" s="724"/>
      <c r="B656" s="724"/>
      <c r="C656" s="724"/>
      <c r="D656" s="724"/>
      <c r="E656" s="724"/>
      <c r="F656" s="724"/>
      <c r="G656" s="724"/>
      <c r="H656" s="724"/>
      <c r="I656" s="724"/>
      <c r="J656" s="724"/>
      <c r="K656" s="724"/>
      <c r="L656" s="724"/>
      <c r="M656" s="724"/>
      <c r="N656" s="724"/>
      <c r="O656" s="724"/>
      <c r="P656" s="724"/>
      <c r="Q656" s="724"/>
      <c r="R656" s="724"/>
      <c r="S656" s="724"/>
      <c r="T656" s="724"/>
      <c r="U656" s="724"/>
      <c r="V656" s="724"/>
      <c r="W656" s="724"/>
      <c r="X656" s="724"/>
      <c r="Y656" s="724"/>
      <c r="Z656" s="724"/>
    </row>
    <row r="657" spans="1:26" ht="14.25" customHeight="1">
      <c r="A657" s="724"/>
      <c r="B657" s="724"/>
      <c r="C657" s="724"/>
      <c r="D657" s="724"/>
      <c r="E657" s="724"/>
      <c r="F657" s="724"/>
      <c r="G657" s="724"/>
      <c r="H657" s="724"/>
      <c r="I657" s="724"/>
      <c r="J657" s="724"/>
      <c r="K657" s="724"/>
      <c r="L657" s="724"/>
      <c r="M657" s="724"/>
      <c r="N657" s="724"/>
      <c r="O657" s="724"/>
      <c r="P657" s="724"/>
      <c r="Q657" s="724"/>
      <c r="R657" s="724"/>
      <c r="S657" s="724"/>
      <c r="T657" s="724"/>
      <c r="U657" s="724"/>
      <c r="V657" s="724"/>
      <c r="W657" s="724"/>
      <c r="X657" s="724"/>
      <c r="Y657" s="724"/>
      <c r="Z657" s="724"/>
    </row>
    <row r="658" spans="1:26" ht="14.25" customHeight="1">
      <c r="A658" s="724"/>
      <c r="B658" s="724"/>
      <c r="C658" s="724"/>
      <c r="D658" s="724"/>
      <c r="E658" s="724"/>
      <c r="F658" s="724"/>
      <c r="G658" s="724"/>
      <c r="H658" s="724"/>
      <c r="I658" s="724"/>
      <c r="J658" s="724"/>
      <c r="K658" s="724"/>
      <c r="L658" s="724"/>
      <c r="M658" s="724"/>
      <c r="N658" s="724"/>
      <c r="O658" s="724"/>
      <c r="P658" s="724"/>
      <c r="Q658" s="724"/>
      <c r="R658" s="724"/>
      <c r="S658" s="724"/>
      <c r="T658" s="724"/>
      <c r="U658" s="724"/>
      <c r="V658" s="724"/>
      <c r="W658" s="724"/>
      <c r="X658" s="724"/>
      <c r="Y658" s="724"/>
      <c r="Z658" s="724"/>
    </row>
    <row r="659" spans="1:26" ht="14.25" customHeight="1">
      <c r="A659" s="724"/>
      <c r="B659" s="724"/>
      <c r="C659" s="724"/>
      <c r="D659" s="724"/>
      <c r="E659" s="724"/>
      <c r="F659" s="724"/>
      <c r="G659" s="724"/>
      <c r="H659" s="724"/>
      <c r="I659" s="724"/>
      <c r="J659" s="724"/>
      <c r="K659" s="724"/>
      <c r="L659" s="724"/>
      <c r="M659" s="724"/>
      <c r="N659" s="724"/>
      <c r="O659" s="724"/>
      <c r="P659" s="724"/>
      <c r="Q659" s="724"/>
      <c r="R659" s="724"/>
      <c r="S659" s="724"/>
      <c r="T659" s="724"/>
      <c r="U659" s="724"/>
      <c r="V659" s="724"/>
      <c r="W659" s="724"/>
      <c r="X659" s="724"/>
      <c r="Y659" s="724"/>
      <c r="Z659" s="724"/>
    </row>
    <row r="660" spans="1:26" ht="14.25" customHeight="1">
      <c r="A660" s="724"/>
      <c r="B660" s="724"/>
      <c r="C660" s="724"/>
      <c r="D660" s="724"/>
      <c r="E660" s="724"/>
      <c r="F660" s="724"/>
      <c r="G660" s="724"/>
      <c r="H660" s="724"/>
      <c r="I660" s="724"/>
      <c r="J660" s="724"/>
      <c r="K660" s="724"/>
      <c r="L660" s="724"/>
      <c r="M660" s="724"/>
      <c r="N660" s="724"/>
      <c r="O660" s="724"/>
      <c r="P660" s="724"/>
      <c r="Q660" s="724"/>
      <c r="R660" s="724"/>
      <c r="S660" s="724"/>
      <c r="T660" s="724"/>
      <c r="U660" s="724"/>
      <c r="V660" s="724"/>
      <c r="W660" s="724"/>
      <c r="X660" s="724"/>
      <c r="Y660" s="724"/>
      <c r="Z660" s="724"/>
    </row>
    <row r="661" spans="1:26" ht="14.25" customHeight="1">
      <c r="A661" s="724"/>
      <c r="B661" s="724"/>
      <c r="C661" s="724"/>
      <c r="D661" s="724"/>
      <c r="E661" s="724"/>
      <c r="F661" s="724"/>
      <c r="G661" s="724"/>
      <c r="H661" s="724"/>
      <c r="I661" s="724"/>
      <c r="J661" s="724"/>
      <c r="K661" s="724"/>
      <c r="L661" s="724"/>
      <c r="M661" s="724"/>
      <c r="N661" s="724"/>
      <c r="O661" s="724"/>
      <c r="P661" s="724"/>
      <c r="Q661" s="724"/>
      <c r="R661" s="724"/>
      <c r="S661" s="724"/>
      <c r="T661" s="724"/>
      <c r="U661" s="724"/>
      <c r="V661" s="724"/>
      <c r="W661" s="724"/>
      <c r="X661" s="724"/>
      <c r="Y661" s="724"/>
      <c r="Z661" s="724"/>
    </row>
    <row r="662" spans="1:26" ht="14.25" customHeight="1">
      <c r="A662" s="724"/>
      <c r="B662" s="724"/>
      <c r="C662" s="724"/>
      <c r="D662" s="724"/>
      <c r="E662" s="724"/>
      <c r="F662" s="724"/>
      <c r="G662" s="724"/>
      <c r="H662" s="724"/>
      <c r="I662" s="724"/>
      <c r="J662" s="724"/>
      <c r="K662" s="724"/>
      <c r="L662" s="724"/>
      <c r="M662" s="724"/>
      <c r="N662" s="724"/>
      <c r="O662" s="724"/>
      <c r="P662" s="724"/>
      <c r="Q662" s="724"/>
      <c r="R662" s="724"/>
      <c r="S662" s="724"/>
      <c r="T662" s="724"/>
      <c r="U662" s="724"/>
      <c r="V662" s="724"/>
      <c r="W662" s="724"/>
      <c r="X662" s="724"/>
      <c r="Y662" s="724"/>
      <c r="Z662" s="724"/>
    </row>
    <row r="663" spans="1:26" ht="14.25" customHeight="1">
      <c r="A663" s="724"/>
      <c r="B663" s="724"/>
      <c r="C663" s="724"/>
      <c r="D663" s="724"/>
      <c r="E663" s="724"/>
      <c r="F663" s="724"/>
      <c r="G663" s="724"/>
      <c r="H663" s="724"/>
      <c r="I663" s="724"/>
      <c r="J663" s="724"/>
      <c r="K663" s="724"/>
      <c r="L663" s="724"/>
      <c r="M663" s="724"/>
      <c r="N663" s="724"/>
      <c r="O663" s="724"/>
      <c r="P663" s="724"/>
      <c r="Q663" s="724"/>
      <c r="R663" s="724"/>
      <c r="S663" s="724"/>
      <c r="T663" s="724"/>
      <c r="U663" s="724"/>
      <c r="V663" s="724"/>
      <c r="W663" s="724"/>
      <c r="X663" s="724"/>
      <c r="Y663" s="724"/>
      <c r="Z663" s="724"/>
    </row>
    <row r="664" spans="1:26" ht="14.25" customHeight="1">
      <c r="A664" s="724"/>
      <c r="B664" s="724"/>
      <c r="C664" s="724"/>
      <c r="D664" s="724"/>
      <c r="E664" s="724"/>
      <c r="F664" s="724"/>
      <c r="G664" s="724"/>
      <c r="H664" s="724"/>
      <c r="I664" s="724"/>
      <c r="J664" s="724"/>
      <c r="K664" s="724"/>
      <c r="L664" s="724"/>
      <c r="M664" s="724"/>
      <c r="N664" s="724"/>
      <c r="O664" s="724"/>
      <c r="P664" s="724"/>
      <c r="Q664" s="724"/>
      <c r="R664" s="724"/>
      <c r="S664" s="724"/>
      <c r="T664" s="724"/>
      <c r="U664" s="724"/>
      <c r="V664" s="724"/>
      <c r="W664" s="724"/>
      <c r="X664" s="724"/>
      <c r="Y664" s="724"/>
      <c r="Z664" s="724"/>
    </row>
    <row r="665" spans="1:26" ht="14.25" customHeight="1">
      <c r="A665" s="724"/>
      <c r="B665" s="724"/>
      <c r="C665" s="724"/>
      <c r="D665" s="724"/>
      <c r="E665" s="724"/>
      <c r="F665" s="724"/>
      <c r="G665" s="724"/>
      <c r="H665" s="724"/>
      <c r="I665" s="724"/>
      <c r="J665" s="724"/>
      <c r="K665" s="724"/>
      <c r="L665" s="724"/>
      <c r="M665" s="724"/>
      <c r="N665" s="724"/>
      <c r="O665" s="724"/>
      <c r="P665" s="724"/>
      <c r="Q665" s="724"/>
      <c r="R665" s="724"/>
      <c r="S665" s="724"/>
      <c r="T665" s="724"/>
      <c r="U665" s="724"/>
      <c r="V665" s="724"/>
      <c r="W665" s="724"/>
      <c r="X665" s="724"/>
      <c r="Y665" s="724"/>
      <c r="Z665" s="724"/>
    </row>
    <row r="666" spans="1:26" ht="14.25" customHeight="1">
      <c r="A666" s="724"/>
      <c r="B666" s="724"/>
      <c r="C666" s="724"/>
      <c r="D666" s="724"/>
      <c r="E666" s="724"/>
      <c r="F666" s="724"/>
      <c r="G666" s="724"/>
      <c r="H666" s="724"/>
      <c r="I666" s="724"/>
      <c r="J666" s="724"/>
      <c r="K666" s="724"/>
      <c r="L666" s="724"/>
      <c r="M666" s="724"/>
      <c r="N666" s="724"/>
      <c r="O666" s="724"/>
      <c r="P666" s="724"/>
      <c r="Q666" s="724"/>
      <c r="R666" s="724"/>
      <c r="S666" s="724"/>
      <c r="T666" s="724"/>
      <c r="U666" s="724"/>
      <c r="V666" s="724"/>
      <c r="W666" s="724"/>
      <c r="X666" s="724"/>
      <c r="Y666" s="724"/>
      <c r="Z666" s="724"/>
    </row>
    <row r="667" spans="1:26" ht="14.25" customHeight="1">
      <c r="A667" s="724"/>
      <c r="B667" s="724"/>
      <c r="C667" s="724"/>
      <c r="D667" s="724"/>
      <c r="E667" s="724"/>
      <c r="F667" s="724"/>
      <c r="G667" s="724"/>
      <c r="H667" s="724"/>
      <c r="I667" s="724"/>
      <c r="J667" s="724"/>
      <c r="K667" s="724"/>
      <c r="L667" s="724"/>
      <c r="M667" s="724"/>
      <c r="N667" s="724"/>
      <c r="O667" s="724"/>
      <c r="P667" s="724"/>
      <c r="Q667" s="724"/>
      <c r="R667" s="724"/>
      <c r="S667" s="724"/>
      <c r="T667" s="724"/>
      <c r="U667" s="724"/>
      <c r="V667" s="724"/>
      <c r="W667" s="724"/>
      <c r="X667" s="724"/>
      <c r="Y667" s="724"/>
      <c r="Z667" s="724"/>
    </row>
    <row r="668" spans="1:26" ht="14.25" customHeight="1">
      <c r="A668" s="724"/>
      <c r="B668" s="724"/>
      <c r="C668" s="724"/>
      <c r="D668" s="724"/>
      <c r="E668" s="724"/>
      <c r="F668" s="724"/>
      <c r="G668" s="724"/>
      <c r="H668" s="724"/>
      <c r="I668" s="724"/>
      <c r="J668" s="724"/>
      <c r="K668" s="724"/>
      <c r="L668" s="724"/>
      <c r="M668" s="724"/>
      <c r="N668" s="724"/>
      <c r="O668" s="724"/>
      <c r="P668" s="724"/>
      <c r="Q668" s="724"/>
      <c r="R668" s="724"/>
      <c r="S668" s="724"/>
      <c r="T668" s="724"/>
      <c r="U668" s="724"/>
      <c r="V668" s="724"/>
      <c r="W668" s="724"/>
      <c r="X668" s="724"/>
      <c r="Y668" s="724"/>
      <c r="Z668" s="724"/>
    </row>
    <row r="669" spans="1:26" ht="14.25" customHeight="1">
      <c r="A669" s="724"/>
      <c r="B669" s="724"/>
      <c r="C669" s="724"/>
      <c r="D669" s="724"/>
      <c r="E669" s="724"/>
      <c r="F669" s="724"/>
      <c r="G669" s="724"/>
      <c r="H669" s="724"/>
      <c r="I669" s="724"/>
      <c r="J669" s="724"/>
      <c r="K669" s="724"/>
      <c r="L669" s="724"/>
      <c r="M669" s="724"/>
      <c r="N669" s="724"/>
      <c r="O669" s="724"/>
      <c r="P669" s="724"/>
      <c r="Q669" s="724"/>
      <c r="R669" s="724"/>
      <c r="S669" s="724"/>
      <c r="T669" s="724"/>
      <c r="U669" s="724"/>
      <c r="V669" s="724"/>
      <c r="W669" s="724"/>
      <c r="X669" s="724"/>
      <c r="Y669" s="724"/>
      <c r="Z669" s="724"/>
    </row>
    <row r="670" spans="1:26" ht="14.25" customHeight="1">
      <c r="A670" s="724"/>
      <c r="B670" s="724"/>
      <c r="C670" s="724"/>
      <c r="D670" s="724"/>
      <c r="E670" s="724"/>
      <c r="F670" s="724"/>
      <c r="G670" s="724"/>
      <c r="H670" s="724"/>
      <c r="I670" s="724"/>
      <c r="J670" s="724"/>
      <c r="K670" s="724"/>
      <c r="L670" s="724"/>
      <c r="M670" s="724"/>
      <c r="N670" s="724"/>
      <c r="O670" s="724"/>
      <c r="P670" s="724"/>
      <c r="Q670" s="724"/>
      <c r="R670" s="724"/>
      <c r="S670" s="724"/>
      <c r="T670" s="724"/>
      <c r="U670" s="724"/>
      <c r="V670" s="724"/>
      <c r="W670" s="724"/>
      <c r="X670" s="724"/>
      <c r="Y670" s="724"/>
      <c r="Z670" s="724"/>
    </row>
    <row r="671" spans="1:26" ht="14.25" customHeight="1">
      <c r="A671" s="724"/>
      <c r="B671" s="724"/>
      <c r="C671" s="724"/>
      <c r="D671" s="724"/>
      <c r="E671" s="724"/>
      <c r="F671" s="724"/>
      <c r="G671" s="724"/>
      <c r="H671" s="724"/>
      <c r="I671" s="724"/>
      <c r="J671" s="724"/>
      <c r="K671" s="724"/>
      <c r="L671" s="724"/>
      <c r="M671" s="724"/>
      <c r="N671" s="724"/>
      <c r="O671" s="724"/>
      <c r="P671" s="724"/>
      <c r="Q671" s="724"/>
      <c r="R671" s="724"/>
      <c r="S671" s="724"/>
      <c r="T671" s="724"/>
      <c r="U671" s="724"/>
      <c r="V671" s="724"/>
      <c r="W671" s="724"/>
      <c r="X671" s="724"/>
      <c r="Y671" s="724"/>
      <c r="Z671" s="724"/>
    </row>
    <row r="672" spans="1:26" ht="14.25" customHeight="1">
      <c r="A672" s="724"/>
      <c r="B672" s="724"/>
      <c r="C672" s="724"/>
      <c r="D672" s="724"/>
      <c r="E672" s="724"/>
      <c r="F672" s="724"/>
      <c r="G672" s="724"/>
      <c r="H672" s="724"/>
      <c r="I672" s="724"/>
      <c r="J672" s="724"/>
      <c r="K672" s="724"/>
      <c r="L672" s="724"/>
      <c r="M672" s="724"/>
      <c r="N672" s="724"/>
      <c r="O672" s="724"/>
      <c r="P672" s="724"/>
      <c r="Q672" s="724"/>
      <c r="R672" s="724"/>
      <c r="S672" s="724"/>
      <c r="T672" s="724"/>
      <c r="U672" s="724"/>
      <c r="V672" s="724"/>
      <c r="W672" s="724"/>
      <c r="X672" s="724"/>
      <c r="Y672" s="724"/>
      <c r="Z672" s="724"/>
    </row>
    <row r="673" spans="1:26" ht="14.25" customHeight="1">
      <c r="A673" s="724"/>
      <c r="B673" s="724"/>
      <c r="C673" s="724"/>
      <c r="D673" s="724"/>
      <c r="E673" s="724"/>
      <c r="F673" s="724"/>
      <c r="G673" s="724"/>
      <c r="H673" s="724"/>
      <c r="I673" s="724"/>
      <c r="J673" s="724"/>
      <c r="K673" s="724"/>
      <c r="L673" s="724"/>
      <c r="M673" s="724"/>
      <c r="N673" s="724"/>
      <c r="O673" s="724"/>
      <c r="P673" s="724"/>
      <c r="Q673" s="724"/>
      <c r="R673" s="724"/>
      <c r="S673" s="724"/>
      <c r="T673" s="724"/>
      <c r="U673" s="724"/>
      <c r="V673" s="724"/>
      <c r="W673" s="724"/>
      <c r="X673" s="724"/>
      <c r="Y673" s="724"/>
      <c r="Z673" s="724"/>
    </row>
    <row r="674" spans="1:26" ht="14.25" customHeight="1">
      <c r="A674" s="724"/>
      <c r="B674" s="724"/>
      <c r="C674" s="724"/>
      <c r="D674" s="724"/>
      <c r="E674" s="724"/>
      <c r="F674" s="724"/>
      <c r="G674" s="724"/>
      <c r="H674" s="724"/>
      <c r="I674" s="724"/>
      <c r="J674" s="724"/>
      <c r="K674" s="724"/>
      <c r="L674" s="724"/>
      <c r="M674" s="724"/>
      <c r="N674" s="724"/>
      <c r="O674" s="724"/>
      <c r="P674" s="724"/>
      <c r="Q674" s="724"/>
      <c r="R674" s="724"/>
      <c r="S674" s="724"/>
      <c r="T674" s="724"/>
      <c r="U674" s="724"/>
      <c r="V674" s="724"/>
      <c r="W674" s="724"/>
      <c r="X674" s="724"/>
      <c r="Y674" s="724"/>
      <c r="Z674" s="724"/>
    </row>
    <row r="675" spans="1:26" ht="14.25" customHeight="1">
      <c r="A675" s="724"/>
      <c r="B675" s="724"/>
      <c r="C675" s="724"/>
      <c r="D675" s="724"/>
      <c r="E675" s="724"/>
      <c r="F675" s="724"/>
      <c r="G675" s="724"/>
      <c r="H675" s="724"/>
      <c r="I675" s="724"/>
      <c r="J675" s="724"/>
      <c r="K675" s="724"/>
      <c r="L675" s="724"/>
      <c r="M675" s="724"/>
      <c r="N675" s="724"/>
      <c r="O675" s="724"/>
      <c r="P675" s="724"/>
      <c r="Q675" s="724"/>
      <c r="R675" s="724"/>
      <c r="S675" s="724"/>
      <c r="T675" s="724"/>
      <c r="U675" s="724"/>
      <c r="V675" s="724"/>
      <c r="W675" s="724"/>
      <c r="X675" s="724"/>
      <c r="Y675" s="724"/>
      <c r="Z675" s="724"/>
    </row>
    <row r="676" spans="1:26" ht="14.25" customHeight="1">
      <c r="A676" s="724"/>
      <c r="B676" s="724"/>
      <c r="C676" s="724"/>
      <c r="D676" s="724"/>
      <c r="E676" s="724"/>
      <c r="F676" s="724"/>
      <c r="G676" s="724"/>
      <c r="H676" s="724"/>
      <c r="I676" s="724"/>
      <c r="J676" s="724"/>
      <c r="K676" s="724"/>
      <c r="L676" s="724"/>
      <c r="M676" s="724"/>
      <c r="N676" s="724"/>
      <c r="O676" s="724"/>
      <c r="P676" s="724"/>
      <c r="Q676" s="724"/>
      <c r="R676" s="724"/>
      <c r="S676" s="724"/>
      <c r="T676" s="724"/>
      <c r="U676" s="724"/>
      <c r="V676" s="724"/>
      <c r="W676" s="724"/>
      <c r="X676" s="724"/>
      <c r="Y676" s="724"/>
      <c r="Z676" s="724"/>
    </row>
    <row r="677" spans="1:26" ht="14.25" customHeight="1">
      <c r="A677" s="724"/>
      <c r="B677" s="724"/>
      <c r="C677" s="724"/>
      <c r="D677" s="724"/>
      <c r="E677" s="724"/>
      <c r="F677" s="724"/>
      <c r="G677" s="724"/>
      <c r="H677" s="724"/>
      <c r="I677" s="724"/>
      <c r="J677" s="724"/>
      <c r="K677" s="724"/>
      <c r="L677" s="724"/>
      <c r="M677" s="724"/>
      <c r="N677" s="724"/>
      <c r="O677" s="724"/>
      <c r="P677" s="724"/>
      <c r="Q677" s="724"/>
      <c r="R677" s="724"/>
      <c r="S677" s="724"/>
      <c r="T677" s="724"/>
      <c r="U677" s="724"/>
      <c r="V677" s="724"/>
      <c r="W677" s="724"/>
      <c r="X677" s="724"/>
      <c r="Y677" s="724"/>
      <c r="Z677" s="724"/>
    </row>
    <row r="678" spans="1:26" ht="14.25" customHeight="1">
      <c r="A678" s="724"/>
      <c r="B678" s="724"/>
      <c r="C678" s="724"/>
      <c r="D678" s="724"/>
      <c r="E678" s="724"/>
      <c r="F678" s="724"/>
      <c r="G678" s="724"/>
      <c r="H678" s="724"/>
      <c r="I678" s="724"/>
      <c r="J678" s="724"/>
      <c r="K678" s="724"/>
      <c r="L678" s="724"/>
      <c r="M678" s="724"/>
      <c r="N678" s="724"/>
      <c r="O678" s="724"/>
      <c r="P678" s="724"/>
      <c r="Q678" s="724"/>
      <c r="R678" s="724"/>
      <c r="S678" s="724"/>
      <c r="T678" s="724"/>
      <c r="U678" s="724"/>
      <c r="V678" s="724"/>
      <c r="W678" s="724"/>
      <c r="X678" s="724"/>
      <c r="Y678" s="724"/>
      <c r="Z678" s="724"/>
    </row>
    <row r="679" spans="1:26" ht="14.25" customHeight="1">
      <c r="A679" s="724"/>
      <c r="B679" s="724"/>
      <c r="C679" s="724"/>
      <c r="D679" s="724"/>
      <c r="E679" s="724"/>
      <c r="F679" s="724"/>
      <c r="G679" s="724"/>
      <c r="H679" s="724"/>
      <c r="I679" s="724"/>
      <c r="J679" s="724"/>
      <c r="K679" s="724"/>
      <c r="L679" s="724"/>
      <c r="M679" s="724"/>
      <c r="N679" s="724"/>
      <c r="O679" s="724"/>
      <c r="P679" s="724"/>
      <c r="Q679" s="724"/>
      <c r="R679" s="724"/>
      <c r="S679" s="724"/>
      <c r="T679" s="724"/>
      <c r="U679" s="724"/>
      <c r="V679" s="724"/>
      <c r="W679" s="724"/>
      <c r="X679" s="724"/>
      <c r="Y679" s="724"/>
      <c r="Z679" s="724"/>
    </row>
    <row r="680" spans="1:26" ht="14.25" customHeight="1">
      <c r="A680" s="724"/>
      <c r="B680" s="724"/>
      <c r="C680" s="724"/>
      <c r="D680" s="724"/>
      <c r="E680" s="724"/>
      <c r="F680" s="724"/>
      <c r="G680" s="724"/>
      <c r="H680" s="724"/>
      <c r="I680" s="724"/>
      <c r="J680" s="724"/>
      <c r="K680" s="724"/>
      <c r="L680" s="724"/>
      <c r="M680" s="724"/>
      <c r="N680" s="724"/>
      <c r="O680" s="724"/>
      <c r="P680" s="724"/>
      <c r="Q680" s="724"/>
      <c r="R680" s="724"/>
      <c r="S680" s="724"/>
      <c r="T680" s="724"/>
      <c r="U680" s="724"/>
      <c r="V680" s="724"/>
      <c r="W680" s="724"/>
      <c r="X680" s="724"/>
      <c r="Y680" s="724"/>
      <c r="Z680" s="724"/>
    </row>
    <row r="681" spans="1:26" ht="14.25" customHeight="1">
      <c r="A681" s="724"/>
      <c r="B681" s="724"/>
      <c r="C681" s="724"/>
      <c r="D681" s="724"/>
      <c r="E681" s="724"/>
      <c r="F681" s="724"/>
      <c r="G681" s="724"/>
      <c r="H681" s="724"/>
      <c r="I681" s="724"/>
      <c r="J681" s="724"/>
      <c r="K681" s="724"/>
      <c r="L681" s="724"/>
      <c r="M681" s="724"/>
      <c r="N681" s="724"/>
      <c r="O681" s="724"/>
      <c r="P681" s="724"/>
      <c r="Q681" s="724"/>
      <c r="R681" s="724"/>
      <c r="S681" s="724"/>
      <c r="T681" s="724"/>
      <c r="U681" s="724"/>
      <c r="V681" s="724"/>
      <c r="W681" s="724"/>
      <c r="X681" s="724"/>
      <c r="Y681" s="724"/>
      <c r="Z681" s="724"/>
    </row>
    <row r="682" spans="1:26" ht="14.25" customHeight="1">
      <c r="A682" s="724"/>
      <c r="B682" s="724"/>
      <c r="C682" s="724"/>
      <c r="D682" s="724"/>
      <c r="E682" s="724"/>
      <c r="F682" s="724"/>
      <c r="G682" s="724"/>
      <c r="H682" s="724"/>
      <c r="I682" s="724"/>
      <c r="J682" s="724"/>
      <c r="K682" s="724"/>
      <c r="L682" s="724"/>
      <c r="M682" s="724"/>
      <c r="N682" s="724"/>
      <c r="O682" s="724"/>
      <c r="P682" s="724"/>
      <c r="Q682" s="724"/>
      <c r="R682" s="724"/>
      <c r="S682" s="724"/>
      <c r="T682" s="724"/>
      <c r="U682" s="724"/>
      <c r="V682" s="724"/>
      <c r="W682" s="724"/>
      <c r="X682" s="724"/>
      <c r="Y682" s="724"/>
      <c r="Z682" s="724"/>
    </row>
    <row r="683" spans="1:26" ht="14.25" customHeight="1">
      <c r="A683" s="724"/>
      <c r="B683" s="724"/>
      <c r="C683" s="724"/>
      <c r="D683" s="724"/>
      <c r="E683" s="724"/>
      <c r="F683" s="724"/>
      <c r="G683" s="724"/>
      <c r="H683" s="724"/>
      <c r="I683" s="724"/>
      <c r="J683" s="724"/>
      <c r="K683" s="724"/>
      <c r="L683" s="724"/>
      <c r="M683" s="724"/>
      <c r="N683" s="724"/>
      <c r="O683" s="724"/>
      <c r="P683" s="724"/>
      <c r="Q683" s="724"/>
      <c r="R683" s="724"/>
      <c r="S683" s="724"/>
      <c r="T683" s="724"/>
      <c r="U683" s="724"/>
      <c r="V683" s="724"/>
      <c r="W683" s="724"/>
      <c r="X683" s="724"/>
      <c r="Y683" s="724"/>
      <c r="Z683" s="724"/>
    </row>
    <row r="684" spans="1:26" ht="14.25" customHeight="1">
      <c r="A684" s="724"/>
      <c r="B684" s="724"/>
      <c r="C684" s="724"/>
      <c r="D684" s="724"/>
      <c r="E684" s="724"/>
      <c r="F684" s="724"/>
      <c r="G684" s="724"/>
      <c r="H684" s="724"/>
      <c r="I684" s="724"/>
      <c r="J684" s="724"/>
      <c r="K684" s="724"/>
      <c r="L684" s="724"/>
      <c r="M684" s="724"/>
      <c r="N684" s="724"/>
      <c r="O684" s="724"/>
      <c r="P684" s="724"/>
      <c r="Q684" s="724"/>
      <c r="R684" s="724"/>
      <c r="S684" s="724"/>
      <c r="T684" s="724"/>
      <c r="U684" s="724"/>
      <c r="V684" s="724"/>
      <c r="W684" s="724"/>
      <c r="X684" s="724"/>
      <c r="Y684" s="724"/>
      <c r="Z684" s="724"/>
    </row>
    <row r="685" spans="1:26" ht="14.25" customHeight="1">
      <c r="A685" s="724"/>
      <c r="B685" s="724"/>
      <c r="C685" s="724"/>
      <c r="D685" s="724"/>
      <c r="E685" s="724"/>
      <c r="F685" s="724"/>
      <c r="G685" s="724"/>
      <c r="H685" s="724"/>
      <c r="I685" s="724"/>
      <c r="J685" s="724"/>
      <c r="K685" s="724"/>
      <c r="L685" s="724"/>
      <c r="M685" s="724"/>
      <c r="N685" s="724"/>
      <c r="O685" s="724"/>
      <c r="P685" s="724"/>
      <c r="Q685" s="724"/>
      <c r="R685" s="724"/>
      <c r="S685" s="724"/>
      <c r="T685" s="724"/>
      <c r="U685" s="724"/>
      <c r="V685" s="724"/>
      <c r="W685" s="724"/>
      <c r="X685" s="724"/>
      <c r="Y685" s="724"/>
      <c r="Z685" s="724"/>
    </row>
    <row r="686" spans="1:26" ht="14.25" customHeight="1">
      <c r="A686" s="724"/>
      <c r="B686" s="724"/>
      <c r="C686" s="724"/>
      <c r="D686" s="724"/>
      <c r="E686" s="724"/>
      <c r="F686" s="724"/>
      <c r="G686" s="724"/>
      <c r="H686" s="724"/>
      <c r="I686" s="724"/>
      <c r="J686" s="724"/>
      <c r="K686" s="724"/>
      <c r="L686" s="724"/>
      <c r="M686" s="724"/>
      <c r="N686" s="724"/>
      <c r="O686" s="724"/>
      <c r="P686" s="724"/>
      <c r="Q686" s="724"/>
      <c r="R686" s="724"/>
      <c r="S686" s="724"/>
      <c r="T686" s="724"/>
      <c r="U686" s="724"/>
      <c r="V686" s="724"/>
      <c r="W686" s="724"/>
      <c r="X686" s="724"/>
      <c r="Y686" s="724"/>
      <c r="Z686" s="724"/>
    </row>
    <row r="687" spans="1:26" ht="14.25" customHeight="1">
      <c r="A687" s="724"/>
      <c r="B687" s="724"/>
      <c r="C687" s="724"/>
      <c r="D687" s="724"/>
      <c r="E687" s="724"/>
      <c r="F687" s="724"/>
      <c r="G687" s="724"/>
      <c r="H687" s="724"/>
      <c r="I687" s="724"/>
      <c r="J687" s="724"/>
      <c r="K687" s="724"/>
      <c r="L687" s="724"/>
      <c r="M687" s="724"/>
      <c r="N687" s="724"/>
      <c r="O687" s="724"/>
      <c r="P687" s="724"/>
      <c r="Q687" s="724"/>
      <c r="R687" s="724"/>
      <c r="S687" s="724"/>
      <c r="T687" s="724"/>
      <c r="U687" s="724"/>
      <c r="V687" s="724"/>
      <c r="W687" s="724"/>
      <c r="X687" s="724"/>
      <c r="Y687" s="724"/>
      <c r="Z687" s="724"/>
    </row>
    <row r="688" spans="1:26" ht="14.25" customHeight="1">
      <c r="A688" s="724"/>
      <c r="B688" s="724"/>
      <c r="C688" s="724"/>
      <c r="D688" s="724"/>
      <c r="E688" s="724"/>
      <c r="F688" s="724"/>
      <c r="G688" s="724"/>
      <c r="H688" s="724"/>
      <c r="I688" s="724"/>
      <c r="J688" s="724"/>
      <c r="K688" s="724"/>
      <c r="L688" s="724"/>
      <c r="M688" s="724"/>
      <c r="N688" s="724"/>
      <c r="O688" s="724"/>
      <c r="P688" s="724"/>
      <c r="Q688" s="724"/>
      <c r="R688" s="724"/>
      <c r="S688" s="724"/>
      <c r="T688" s="724"/>
      <c r="U688" s="724"/>
      <c r="V688" s="724"/>
      <c r="W688" s="724"/>
      <c r="X688" s="724"/>
      <c r="Y688" s="724"/>
      <c r="Z688" s="724"/>
    </row>
    <row r="689" spans="1:26" ht="14.25" customHeight="1">
      <c r="A689" s="724"/>
      <c r="B689" s="724"/>
      <c r="C689" s="724"/>
      <c r="D689" s="724"/>
      <c r="E689" s="724"/>
      <c r="F689" s="724"/>
      <c r="G689" s="724"/>
      <c r="H689" s="724"/>
      <c r="I689" s="724"/>
      <c r="J689" s="724"/>
      <c r="K689" s="724"/>
      <c r="L689" s="724"/>
      <c r="M689" s="724"/>
      <c r="N689" s="724"/>
      <c r="O689" s="724"/>
      <c r="P689" s="724"/>
      <c r="Q689" s="724"/>
      <c r="R689" s="724"/>
      <c r="S689" s="724"/>
      <c r="T689" s="724"/>
      <c r="U689" s="724"/>
      <c r="V689" s="724"/>
      <c r="W689" s="724"/>
      <c r="X689" s="724"/>
      <c r="Y689" s="724"/>
      <c r="Z689" s="724"/>
    </row>
    <row r="690" spans="1:26" ht="14.25" customHeight="1">
      <c r="A690" s="724"/>
      <c r="B690" s="724"/>
      <c r="C690" s="724"/>
      <c r="D690" s="724"/>
      <c r="E690" s="724"/>
      <c r="F690" s="724"/>
      <c r="G690" s="724"/>
      <c r="H690" s="724"/>
      <c r="I690" s="724"/>
      <c r="J690" s="724"/>
      <c r="K690" s="724"/>
      <c r="L690" s="724"/>
      <c r="M690" s="724"/>
      <c r="N690" s="724"/>
      <c r="O690" s="724"/>
      <c r="P690" s="724"/>
      <c r="Q690" s="724"/>
      <c r="R690" s="724"/>
      <c r="S690" s="724"/>
      <c r="T690" s="724"/>
      <c r="U690" s="724"/>
      <c r="V690" s="724"/>
      <c r="W690" s="724"/>
      <c r="X690" s="724"/>
      <c r="Y690" s="724"/>
      <c r="Z690" s="724"/>
    </row>
    <row r="691" spans="1:26" ht="14.25" customHeight="1">
      <c r="A691" s="724"/>
      <c r="B691" s="724"/>
      <c r="C691" s="724"/>
      <c r="D691" s="724"/>
      <c r="E691" s="724"/>
      <c r="F691" s="724"/>
      <c r="G691" s="724"/>
      <c r="H691" s="724"/>
      <c r="I691" s="724"/>
      <c r="J691" s="724"/>
      <c r="K691" s="724"/>
      <c r="L691" s="724"/>
      <c r="M691" s="724"/>
      <c r="N691" s="724"/>
      <c r="O691" s="724"/>
      <c r="P691" s="724"/>
      <c r="Q691" s="724"/>
      <c r="R691" s="724"/>
      <c r="S691" s="724"/>
      <c r="T691" s="724"/>
      <c r="U691" s="724"/>
      <c r="V691" s="724"/>
      <c r="W691" s="724"/>
      <c r="X691" s="724"/>
      <c r="Y691" s="724"/>
      <c r="Z691" s="724"/>
    </row>
    <row r="692" spans="1:26" ht="14.25" customHeight="1">
      <c r="A692" s="724"/>
      <c r="B692" s="724"/>
      <c r="C692" s="724"/>
      <c r="D692" s="724"/>
      <c r="E692" s="724"/>
      <c r="F692" s="724"/>
      <c r="G692" s="724"/>
      <c r="H692" s="724"/>
      <c r="I692" s="724"/>
      <c r="J692" s="724"/>
      <c r="K692" s="724"/>
      <c r="L692" s="724"/>
      <c r="M692" s="724"/>
      <c r="N692" s="724"/>
      <c r="O692" s="724"/>
      <c r="P692" s="724"/>
      <c r="Q692" s="724"/>
      <c r="R692" s="724"/>
      <c r="S692" s="724"/>
      <c r="T692" s="724"/>
      <c r="U692" s="724"/>
      <c r="V692" s="724"/>
      <c r="W692" s="724"/>
      <c r="X692" s="724"/>
      <c r="Y692" s="724"/>
      <c r="Z692" s="724"/>
    </row>
    <row r="693" spans="1:26" ht="14.25" customHeight="1">
      <c r="A693" s="724"/>
      <c r="B693" s="724"/>
      <c r="C693" s="724"/>
      <c r="D693" s="724"/>
      <c r="E693" s="724"/>
      <c r="F693" s="724"/>
      <c r="G693" s="724"/>
      <c r="H693" s="724"/>
      <c r="I693" s="724"/>
      <c r="J693" s="724"/>
      <c r="K693" s="724"/>
      <c r="L693" s="724"/>
      <c r="M693" s="724"/>
      <c r="N693" s="724"/>
      <c r="O693" s="724"/>
      <c r="P693" s="724"/>
      <c r="Q693" s="724"/>
      <c r="R693" s="724"/>
      <c r="S693" s="724"/>
      <c r="T693" s="724"/>
      <c r="U693" s="724"/>
      <c r="V693" s="724"/>
      <c r="W693" s="724"/>
      <c r="X693" s="724"/>
      <c r="Y693" s="724"/>
      <c r="Z693" s="724"/>
    </row>
    <row r="694" spans="1:26" ht="14.25" customHeight="1">
      <c r="A694" s="724"/>
      <c r="B694" s="724"/>
      <c r="C694" s="724"/>
      <c r="D694" s="724"/>
      <c r="E694" s="724"/>
      <c r="F694" s="724"/>
      <c r="G694" s="724"/>
      <c r="H694" s="724"/>
      <c r="I694" s="724"/>
      <c r="J694" s="724"/>
      <c r="K694" s="724"/>
      <c r="L694" s="724"/>
      <c r="M694" s="724"/>
      <c r="N694" s="724"/>
      <c r="O694" s="724"/>
      <c r="P694" s="724"/>
      <c r="Q694" s="724"/>
      <c r="R694" s="724"/>
      <c r="S694" s="724"/>
      <c r="T694" s="724"/>
      <c r="U694" s="724"/>
      <c r="V694" s="724"/>
      <c r="W694" s="724"/>
      <c r="X694" s="724"/>
      <c r="Y694" s="724"/>
      <c r="Z694" s="724"/>
    </row>
    <row r="695" spans="1:26" ht="14.25" customHeight="1">
      <c r="A695" s="724"/>
      <c r="B695" s="724"/>
      <c r="C695" s="724"/>
      <c r="D695" s="724"/>
      <c r="E695" s="724"/>
      <c r="F695" s="724"/>
      <c r="G695" s="724"/>
      <c r="H695" s="724"/>
      <c r="I695" s="724"/>
      <c r="J695" s="724"/>
      <c r="K695" s="724"/>
      <c r="L695" s="724"/>
      <c r="M695" s="724"/>
      <c r="N695" s="724"/>
      <c r="O695" s="724"/>
      <c r="P695" s="724"/>
      <c r="Q695" s="724"/>
      <c r="R695" s="724"/>
      <c r="S695" s="724"/>
      <c r="T695" s="724"/>
      <c r="U695" s="724"/>
      <c r="V695" s="724"/>
      <c r="W695" s="724"/>
      <c r="X695" s="724"/>
      <c r="Y695" s="724"/>
      <c r="Z695" s="724"/>
    </row>
    <row r="696" spans="1:26" ht="14.25" customHeight="1">
      <c r="A696" s="724"/>
      <c r="B696" s="724"/>
      <c r="C696" s="724"/>
      <c r="D696" s="724"/>
      <c r="E696" s="724"/>
      <c r="F696" s="724"/>
      <c r="G696" s="724"/>
      <c r="H696" s="724"/>
      <c r="I696" s="724"/>
      <c r="J696" s="724"/>
      <c r="K696" s="724"/>
      <c r="L696" s="724"/>
      <c r="M696" s="724"/>
      <c r="N696" s="724"/>
      <c r="O696" s="724"/>
      <c r="P696" s="724"/>
      <c r="Q696" s="724"/>
      <c r="R696" s="724"/>
      <c r="S696" s="724"/>
      <c r="T696" s="724"/>
      <c r="U696" s="724"/>
      <c r="V696" s="724"/>
      <c r="W696" s="724"/>
      <c r="X696" s="724"/>
      <c r="Y696" s="724"/>
      <c r="Z696" s="724"/>
    </row>
    <row r="697" spans="1:26" ht="14.25" customHeight="1">
      <c r="A697" s="724"/>
      <c r="B697" s="724"/>
      <c r="C697" s="724"/>
      <c r="D697" s="724"/>
      <c r="E697" s="724"/>
      <c r="F697" s="724"/>
      <c r="G697" s="724"/>
      <c r="H697" s="724"/>
      <c r="I697" s="724"/>
      <c r="J697" s="724"/>
      <c r="K697" s="724"/>
      <c r="L697" s="724"/>
      <c r="M697" s="724"/>
      <c r="N697" s="724"/>
      <c r="O697" s="724"/>
      <c r="P697" s="724"/>
      <c r="Q697" s="724"/>
      <c r="R697" s="724"/>
      <c r="S697" s="724"/>
      <c r="T697" s="724"/>
      <c r="U697" s="724"/>
      <c r="V697" s="724"/>
      <c r="W697" s="724"/>
      <c r="X697" s="724"/>
      <c r="Y697" s="724"/>
      <c r="Z697" s="724"/>
    </row>
    <row r="698" spans="1:26" ht="14.25" customHeight="1">
      <c r="A698" s="724"/>
      <c r="B698" s="724"/>
      <c r="C698" s="724"/>
      <c r="D698" s="724"/>
      <c r="E698" s="724"/>
      <c r="F698" s="724"/>
      <c r="G698" s="724"/>
      <c r="H698" s="724"/>
      <c r="I698" s="724"/>
      <c r="J698" s="724"/>
      <c r="K698" s="724"/>
      <c r="L698" s="724"/>
      <c r="M698" s="724"/>
      <c r="N698" s="724"/>
      <c r="O698" s="724"/>
      <c r="P698" s="724"/>
      <c r="Q698" s="724"/>
      <c r="R698" s="724"/>
      <c r="S698" s="724"/>
      <c r="T698" s="724"/>
      <c r="U698" s="724"/>
      <c r="V698" s="724"/>
      <c r="W698" s="724"/>
      <c r="X698" s="724"/>
      <c r="Y698" s="724"/>
      <c r="Z698" s="724"/>
    </row>
    <row r="699" spans="1:26" ht="14.25" customHeight="1">
      <c r="A699" s="724"/>
      <c r="B699" s="724"/>
      <c r="C699" s="724"/>
      <c r="D699" s="724"/>
      <c r="E699" s="724"/>
      <c r="F699" s="724"/>
      <c r="G699" s="724"/>
      <c r="H699" s="724"/>
      <c r="I699" s="724"/>
      <c r="J699" s="724"/>
      <c r="K699" s="724"/>
      <c r="L699" s="724"/>
      <c r="M699" s="724"/>
      <c r="N699" s="724"/>
      <c r="O699" s="724"/>
      <c r="P699" s="724"/>
      <c r="Q699" s="724"/>
      <c r="R699" s="724"/>
      <c r="S699" s="724"/>
      <c r="T699" s="724"/>
      <c r="U699" s="724"/>
      <c r="V699" s="724"/>
      <c r="W699" s="724"/>
      <c r="X699" s="724"/>
      <c r="Y699" s="724"/>
      <c r="Z699" s="724"/>
    </row>
    <row r="700" spans="1:26" ht="14.25" customHeight="1">
      <c r="A700" s="724"/>
      <c r="B700" s="724"/>
      <c r="C700" s="724"/>
      <c r="D700" s="724"/>
      <c r="E700" s="724"/>
      <c r="F700" s="724"/>
      <c r="G700" s="724"/>
      <c r="H700" s="724"/>
      <c r="I700" s="724"/>
      <c r="J700" s="724"/>
      <c r="K700" s="724"/>
      <c r="L700" s="724"/>
      <c r="M700" s="724"/>
      <c r="N700" s="724"/>
      <c r="O700" s="724"/>
      <c r="P700" s="724"/>
      <c r="Q700" s="724"/>
      <c r="R700" s="724"/>
      <c r="S700" s="724"/>
      <c r="T700" s="724"/>
      <c r="U700" s="724"/>
      <c r="V700" s="724"/>
      <c r="W700" s="724"/>
      <c r="X700" s="724"/>
      <c r="Y700" s="724"/>
      <c r="Z700" s="724"/>
    </row>
    <row r="701" spans="1:26" ht="14.25" customHeight="1">
      <c r="A701" s="724"/>
      <c r="B701" s="724"/>
      <c r="C701" s="724"/>
      <c r="D701" s="724"/>
      <c r="E701" s="724"/>
      <c r="F701" s="724"/>
      <c r="G701" s="724"/>
      <c r="H701" s="724"/>
      <c r="I701" s="724"/>
      <c r="J701" s="724"/>
      <c r="K701" s="724"/>
      <c r="L701" s="724"/>
      <c r="M701" s="724"/>
      <c r="N701" s="724"/>
      <c r="O701" s="724"/>
      <c r="P701" s="724"/>
      <c r="Q701" s="724"/>
      <c r="R701" s="724"/>
      <c r="S701" s="724"/>
      <c r="T701" s="724"/>
      <c r="U701" s="724"/>
      <c r="V701" s="724"/>
      <c r="W701" s="724"/>
      <c r="X701" s="724"/>
      <c r="Y701" s="724"/>
      <c r="Z701" s="724"/>
    </row>
    <row r="702" spans="1:26" ht="14.25" customHeight="1">
      <c r="A702" s="724"/>
      <c r="B702" s="724"/>
      <c r="C702" s="724"/>
      <c r="D702" s="724"/>
      <c r="E702" s="724"/>
      <c r="F702" s="724"/>
      <c r="G702" s="724"/>
      <c r="H702" s="724"/>
      <c r="I702" s="724"/>
      <c r="J702" s="724"/>
      <c r="K702" s="724"/>
      <c r="L702" s="724"/>
      <c r="M702" s="724"/>
      <c r="N702" s="724"/>
      <c r="O702" s="724"/>
      <c r="P702" s="724"/>
      <c r="Q702" s="724"/>
      <c r="R702" s="724"/>
      <c r="S702" s="724"/>
      <c r="T702" s="724"/>
      <c r="U702" s="724"/>
      <c r="V702" s="724"/>
      <c r="W702" s="724"/>
      <c r="X702" s="724"/>
      <c r="Y702" s="724"/>
      <c r="Z702" s="724"/>
    </row>
    <row r="703" spans="1:26" ht="14.25" customHeight="1">
      <c r="A703" s="724"/>
      <c r="B703" s="724"/>
      <c r="C703" s="724"/>
      <c r="D703" s="724"/>
      <c r="E703" s="724"/>
      <c r="F703" s="724"/>
      <c r="G703" s="724"/>
      <c r="H703" s="724"/>
      <c r="I703" s="724"/>
      <c r="J703" s="724"/>
      <c r="K703" s="724"/>
      <c r="L703" s="724"/>
      <c r="M703" s="724"/>
      <c r="N703" s="724"/>
      <c r="O703" s="724"/>
      <c r="P703" s="724"/>
      <c r="Q703" s="724"/>
      <c r="R703" s="724"/>
      <c r="S703" s="724"/>
      <c r="T703" s="724"/>
      <c r="U703" s="724"/>
      <c r="V703" s="724"/>
      <c r="W703" s="724"/>
      <c r="X703" s="724"/>
      <c r="Y703" s="724"/>
      <c r="Z703" s="724"/>
    </row>
    <row r="704" spans="1:26" ht="14.25" customHeight="1">
      <c r="A704" s="724"/>
      <c r="B704" s="724"/>
      <c r="C704" s="724"/>
      <c r="D704" s="724"/>
      <c r="E704" s="724"/>
      <c r="F704" s="724"/>
      <c r="G704" s="724"/>
      <c r="H704" s="724"/>
      <c r="I704" s="724"/>
      <c r="J704" s="724"/>
      <c r="K704" s="724"/>
      <c r="L704" s="724"/>
      <c r="M704" s="724"/>
      <c r="N704" s="724"/>
      <c r="O704" s="724"/>
      <c r="P704" s="724"/>
      <c r="Q704" s="724"/>
      <c r="R704" s="724"/>
      <c r="S704" s="724"/>
      <c r="T704" s="724"/>
      <c r="U704" s="724"/>
      <c r="V704" s="724"/>
      <c r="W704" s="724"/>
      <c r="X704" s="724"/>
      <c r="Y704" s="724"/>
      <c r="Z704" s="724"/>
    </row>
    <row r="705" spans="1:26" ht="14.25" customHeight="1">
      <c r="A705" s="724"/>
      <c r="B705" s="724"/>
      <c r="C705" s="724"/>
      <c r="D705" s="724"/>
      <c r="E705" s="724"/>
      <c r="F705" s="724"/>
      <c r="G705" s="724"/>
      <c r="H705" s="724"/>
      <c r="I705" s="724"/>
      <c r="J705" s="724"/>
      <c r="K705" s="724"/>
      <c r="L705" s="724"/>
      <c r="M705" s="724"/>
      <c r="N705" s="724"/>
      <c r="O705" s="724"/>
      <c r="P705" s="724"/>
      <c r="Q705" s="724"/>
      <c r="R705" s="724"/>
      <c r="S705" s="724"/>
      <c r="T705" s="724"/>
      <c r="U705" s="724"/>
      <c r="V705" s="724"/>
      <c r="W705" s="724"/>
      <c r="X705" s="724"/>
      <c r="Y705" s="724"/>
      <c r="Z705" s="724"/>
    </row>
    <row r="706" spans="1:26" ht="14.25" customHeight="1">
      <c r="A706" s="724"/>
      <c r="B706" s="724"/>
      <c r="C706" s="724"/>
      <c r="D706" s="724"/>
      <c r="E706" s="724"/>
      <c r="F706" s="724"/>
      <c r="G706" s="724"/>
      <c r="H706" s="724"/>
      <c r="I706" s="724"/>
      <c r="J706" s="724"/>
      <c r="K706" s="724"/>
      <c r="L706" s="724"/>
      <c r="M706" s="724"/>
      <c r="N706" s="724"/>
      <c r="O706" s="724"/>
      <c r="P706" s="724"/>
      <c r="Q706" s="724"/>
      <c r="R706" s="724"/>
      <c r="S706" s="724"/>
      <c r="T706" s="724"/>
      <c r="U706" s="724"/>
      <c r="V706" s="724"/>
      <c r="W706" s="724"/>
      <c r="X706" s="724"/>
      <c r="Y706" s="724"/>
      <c r="Z706" s="724"/>
    </row>
    <row r="707" spans="1:26" ht="14.25" customHeight="1">
      <c r="A707" s="724"/>
      <c r="B707" s="724"/>
      <c r="C707" s="724"/>
      <c r="D707" s="724"/>
      <c r="E707" s="724"/>
      <c r="F707" s="724"/>
      <c r="G707" s="724"/>
      <c r="H707" s="724"/>
      <c r="I707" s="724"/>
      <c r="J707" s="724"/>
      <c r="K707" s="724"/>
      <c r="L707" s="724"/>
      <c r="M707" s="724"/>
      <c r="N707" s="724"/>
      <c r="O707" s="724"/>
      <c r="P707" s="724"/>
      <c r="Q707" s="724"/>
      <c r="R707" s="724"/>
      <c r="S707" s="724"/>
      <c r="T707" s="724"/>
      <c r="U707" s="724"/>
      <c r="V707" s="724"/>
      <c r="W707" s="724"/>
      <c r="X707" s="724"/>
      <c r="Y707" s="724"/>
      <c r="Z707" s="724"/>
    </row>
    <row r="708" spans="1:26" ht="14.25" customHeight="1">
      <c r="A708" s="724"/>
      <c r="B708" s="724"/>
      <c r="C708" s="724"/>
      <c r="D708" s="724"/>
      <c r="E708" s="724"/>
      <c r="F708" s="724"/>
      <c r="G708" s="724"/>
      <c r="H708" s="724"/>
      <c r="I708" s="724"/>
      <c r="J708" s="724"/>
      <c r="K708" s="724"/>
      <c r="L708" s="724"/>
      <c r="M708" s="724"/>
      <c r="N708" s="724"/>
      <c r="O708" s="724"/>
      <c r="P708" s="724"/>
      <c r="Q708" s="724"/>
      <c r="R708" s="724"/>
      <c r="S708" s="724"/>
      <c r="T708" s="724"/>
      <c r="U708" s="724"/>
      <c r="V708" s="724"/>
      <c r="W708" s="724"/>
      <c r="X708" s="724"/>
      <c r="Y708" s="724"/>
      <c r="Z708" s="724"/>
    </row>
    <row r="709" spans="1:26" ht="14.25" customHeight="1">
      <c r="A709" s="724"/>
      <c r="B709" s="724"/>
      <c r="C709" s="724"/>
      <c r="D709" s="724"/>
      <c r="E709" s="724"/>
      <c r="F709" s="724"/>
      <c r="G709" s="724"/>
      <c r="H709" s="724"/>
      <c r="I709" s="724"/>
      <c r="J709" s="724"/>
      <c r="K709" s="724"/>
      <c r="L709" s="724"/>
      <c r="M709" s="724"/>
      <c r="N709" s="724"/>
      <c r="O709" s="724"/>
      <c r="P709" s="724"/>
      <c r="Q709" s="724"/>
      <c r="R709" s="724"/>
      <c r="S709" s="724"/>
      <c r="T709" s="724"/>
      <c r="U709" s="724"/>
      <c r="V709" s="724"/>
      <c r="W709" s="724"/>
      <c r="X709" s="724"/>
      <c r="Y709" s="724"/>
      <c r="Z709" s="724"/>
    </row>
    <row r="710" spans="1:26" ht="14.25" customHeight="1">
      <c r="A710" s="724"/>
      <c r="B710" s="724"/>
      <c r="C710" s="724"/>
      <c r="D710" s="724"/>
      <c r="E710" s="724"/>
      <c r="F710" s="724"/>
      <c r="G710" s="724"/>
      <c r="H710" s="724"/>
      <c r="I710" s="724"/>
      <c r="J710" s="724"/>
      <c r="K710" s="724"/>
      <c r="L710" s="724"/>
      <c r="M710" s="724"/>
      <c r="N710" s="724"/>
      <c r="O710" s="724"/>
      <c r="P710" s="724"/>
      <c r="Q710" s="724"/>
      <c r="R710" s="724"/>
      <c r="S710" s="724"/>
      <c r="T710" s="724"/>
      <c r="U710" s="724"/>
      <c r="V710" s="724"/>
      <c r="W710" s="724"/>
      <c r="X710" s="724"/>
      <c r="Y710" s="724"/>
      <c r="Z710" s="724"/>
    </row>
    <row r="711" spans="1:26" ht="14.25" customHeight="1">
      <c r="A711" s="724"/>
      <c r="B711" s="724"/>
      <c r="C711" s="724"/>
      <c r="D711" s="724"/>
      <c r="E711" s="724"/>
      <c r="F711" s="724"/>
      <c r="G711" s="724"/>
      <c r="H711" s="724"/>
      <c r="I711" s="724"/>
      <c r="J711" s="724"/>
      <c r="K711" s="724"/>
      <c r="L711" s="724"/>
      <c r="M711" s="724"/>
      <c r="N711" s="724"/>
      <c r="O711" s="724"/>
      <c r="P711" s="724"/>
      <c r="Q711" s="724"/>
      <c r="R711" s="724"/>
      <c r="S711" s="724"/>
      <c r="T711" s="724"/>
      <c r="U711" s="724"/>
      <c r="V711" s="724"/>
      <c r="W711" s="724"/>
      <c r="X711" s="724"/>
      <c r="Y711" s="724"/>
      <c r="Z711" s="724"/>
    </row>
    <row r="712" spans="1:26" ht="14.25" customHeight="1">
      <c r="A712" s="724"/>
      <c r="B712" s="724"/>
      <c r="C712" s="724"/>
      <c r="D712" s="724"/>
      <c r="E712" s="724"/>
      <c r="F712" s="724"/>
      <c r="G712" s="724"/>
      <c r="H712" s="724"/>
      <c r="I712" s="724"/>
      <c r="J712" s="724"/>
      <c r="K712" s="724"/>
      <c r="L712" s="724"/>
      <c r="M712" s="724"/>
      <c r="N712" s="724"/>
      <c r="O712" s="724"/>
      <c r="P712" s="724"/>
      <c r="Q712" s="724"/>
      <c r="R712" s="724"/>
      <c r="S712" s="724"/>
      <c r="T712" s="724"/>
      <c r="U712" s="724"/>
      <c r="V712" s="724"/>
      <c r="W712" s="724"/>
      <c r="X712" s="724"/>
      <c r="Y712" s="724"/>
      <c r="Z712" s="724"/>
    </row>
    <row r="713" spans="1:26" ht="14.25" customHeight="1">
      <c r="A713" s="724"/>
      <c r="B713" s="724"/>
      <c r="C713" s="724"/>
      <c r="D713" s="724"/>
      <c r="E713" s="724"/>
      <c r="F713" s="724"/>
      <c r="G713" s="724"/>
      <c r="H713" s="724"/>
      <c r="I713" s="724"/>
      <c r="J713" s="724"/>
      <c r="K713" s="724"/>
      <c r="L713" s="724"/>
      <c r="M713" s="724"/>
      <c r="N713" s="724"/>
      <c r="O713" s="724"/>
      <c r="P713" s="724"/>
      <c r="Q713" s="724"/>
      <c r="R713" s="724"/>
      <c r="S713" s="724"/>
      <c r="T713" s="724"/>
      <c r="U713" s="724"/>
      <c r="V713" s="724"/>
      <c r="W713" s="724"/>
      <c r="X713" s="724"/>
      <c r="Y713" s="724"/>
      <c r="Z713" s="724"/>
    </row>
    <row r="714" spans="1:26" ht="14.25" customHeight="1">
      <c r="A714" s="724"/>
      <c r="B714" s="724"/>
      <c r="C714" s="724"/>
      <c r="D714" s="724"/>
      <c r="E714" s="724"/>
      <c r="F714" s="724"/>
      <c r="G714" s="724"/>
      <c r="H714" s="724"/>
      <c r="I714" s="724"/>
      <c r="J714" s="724"/>
      <c r="K714" s="724"/>
      <c r="L714" s="724"/>
      <c r="M714" s="724"/>
      <c r="N714" s="724"/>
      <c r="O714" s="724"/>
      <c r="P714" s="724"/>
      <c r="Q714" s="724"/>
      <c r="R714" s="724"/>
      <c r="S714" s="724"/>
      <c r="T714" s="724"/>
      <c r="U714" s="724"/>
      <c r="V714" s="724"/>
      <c r="W714" s="724"/>
      <c r="X714" s="724"/>
      <c r="Y714" s="724"/>
      <c r="Z714" s="724"/>
    </row>
    <row r="715" spans="1:26" ht="14.25" customHeight="1">
      <c r="A715" s="724"/>
      <c r="B715" s="724"/>
      <c r="C715" s="724"/>
      <c r="D715" s="724"/>
      <c r="E715" s="724"/>
      <c r="F715" s="724"/>
      <c r="G715" s="724"/>
      <c r="H715" s="724"/>
      <c r="I715" s="724"/>
      <c r="J715" s="724"/>
      <c r="K715" s="724"/>
      <c r="L715" s="724"/>
      <c r="M715" s="724"/>
      <c r="N715" s="724"/>
      <c r="O715" s="724"/>
      <c r="P715" s="724"/>
      <c r="Q715" s="724"/>
      <c r="R715" s="724"/>
      <c r="S715" s="724"/>
      <c r="T715" s="724"/>
      <c r="U715" s="724"/>
      <c r="V715" s="724"/>
      <c r="W715" s="724"/>
      <c r="X715" s="724"/>
      <c r="Y715" s="724"/>
      <c r="Z715" s="724"/>
    </row>
    <row r="716" spans="1:26" ht="14.25" customHeight="1">
      <c r="A716" s="724"/>
      <c r="B716" s="724"/>
      <c r="C716" s="724"/>
      <c r="D716" s="724"/>
      <c r="E716" s="724"/>
      <c r="F716" s="724"/>
      <c r="G716" s="724"/>
      <c r="H716" s="724"/>
      <c r="I716" s="724"/>
      <c r="J716" s="724"/>
      <c r="K716" s="724"/>
      <c r="L716" s="724"/>
      <c r="M716" s="724"/>
      <c r="N716" s="724"/>
      <c r="O716" s="724"/>
      <c r="P716" s="724"/>
      <c r="Q716" s="724"/>
      <c r="R716" s="724"/>
      <c r="S716" s="724"/>
      <c r="T716" s="724"/>
      <c r="U716" s="724"/>
      <c r="V716" s="724"/>
      <c r="W716" s="724"/>
      <c r="X716" s="724"/>
      <c r="Y716" s="724"/>
      <c r="Z716" s="724"/>
    </row>
    <row r="717" spans="1:26" ht="14.25" customHeight="1">
      <c r="A717" s="724"/>
      <c r="B717" s="724"/>
      <c r="C717" s="724"/>
      <c r="D717" s="724"/>
      <c r="E717" s="724"/>
      <c r="F717" s="724"/>
      <c r="G717" s="724"/>
      <c r="H717" s="724"/>
      <c r="I717" s="724"/>
      <c r="J717" s="724"/>
      <c r="K717" s="724"/>
      <c r="L717" s="724"/>
      <c r="M717" s="724"/>
      <c r="N717" s="724"/>
      <c r="O717" s="724"/>
      <c r="P717" s="724"/>
      <c r="Q717" s="724"/>
      <c r="R717" s="724"/>
      <c r="S717" s="724"/>
      <c r="T717" s="724"/>
      <c r="U717" s="724"/>
      <c r="V717" s="724"/>
      <c r="W717" s="724"/>
      <c r="X717" s="724"/>
      <c r="Y717" s="724"/>
      <c r="Z717" s="724"/>
    </row>
    <row r="718" spans="1:26" ht="14.25" customHeight="1">
      <c r="A718" s="724"/>
      <c r="B718" s="724"/>
      <c r="C718" s="724"/>
      <c r="D718" s="724"/>
      <c r="E718" s="724"/>
      <c r="F718" s="724"/>
      <c r="G718" s="724"/>
      <c r="H718" s="724"/>
      <c r="I718" s="724"/>
      <c r="J718" s="724"/>
      <c r="K718" s="724"/>
      <c r="L718" s="724"/>
      <c r="M718" s="724"/>
      <c r="N718" s="724"/>
      <c r="O718" s="724"/>
      <c r="P718" s="724"/>
      <c r="Q718" s="724"/>
      <c r="R718" s="724"/>
      <c r="S718" s="724"/>
      <c r="T718" s="724"/>
      <c r="U718" s="724"/>
      <c r="V718" s="724"/>
      <c r="W718" s="724"/>
      <c r="X718" s="724"/>
      <c r="Y718" s="724"/>
      <c r="Z718" s="724"/>
    </row>
    <row r="719" spans="1:26" ht="14.25" customHeight="1">
      <c r="A719" s="724"/>
      <c r="B719" s="724"/>
      <c r="C719" s="724"/>
      <c r="D719" s="724"/>
      <c r="E719" s="724"/>
      <c r="F719" s="724"/>
      <c r="G719" s="724"/>
      <c r="H719" s="724"/>
      <c r="I719" s="724"/>
      <c r="J719" s="724"/>
      <c r="K719" s="724"/>
      <c r="L719" s="724"/>
      <c r="M719" s="724"/>
      <c r="N719" s="724"/>
      <c r="O719" s="724"/>
      <c r="P719" s="724"/>
      <c r="Q719" s="724"/>
      <c r="R719" s="724"/>
      <c r="S719" s="724"/>
      <c r="T719" s="724"/>
      <c r="U719" s="724"/>
      <c r="V719" s="724"/>
      <c r="W719" s="724"/>
      <c r="X719" s="724"/>
      <c r="Y719" s="724"/>
      <c r="Z719" s="724"/>
    </row>
    <row r="720" spans="1:26" ht="14.25" customHeight="1">
      <c r="A720" s="724"/>
      <c r="B720" s="724"/>
      <c r="C720" s="724"/>
      <c r="D720" s="724"/>
      <c r="E720" s="724"/>
      <c r="F720" s="724"/>
      <c r="G720" s="724"/>
      <c r="H720" s="724"/>
      <c r="I720" s="724"/>
      <c r="J720" s="724"/>
      <c r="K720" s="724"/>
      <c r="L720" s="724"/>
      <c r="M720" s="724"/>
      <c r="N720" s="724"/>
      <c r="O720" s="724"/>
      <c r="P720" s="724"/>
      <c r="Q720" s="724"/>
      <c r="R720" s="724"/>
      <c r="S720" s="724"/>
      <c r="T720" s="724"/>
      <c r="U720" s="724"/>
      <c r="V720" s="724"/>
      <c r="W720" s="724"/>
      <c r="X720" s="724"/>
      <c r="Y720" s="724"/>
      <c r="Z720" s="724"/>
    </row>
    <row r="721" spans="1:26" ht="14.25" customHeight="1">
      <c r="A721" s="724"/>
      <c r="B721" s="724"/>
      <c r="C721" s="724"/>
      <c r="D721" s="724"/>
      <c r="E721" s="724"/>
      <c r="F721" s="724"/>
      <c r="G721" s="724"/>
      <c r="H721" s="724"/>
      <c r="I721" s="724"/>
      <c r="J721" s="724"/>
      <c r="K721" s="724"/>
      <c r="L721" s="724"/>
      <c r="M721" s="724"/>
      <c r="N721" s="724"/>
      <c r="O721" s="724"/>
      <c r="P721" s="724"/>
      <c r="Q721" s="724"/>
      <c r="R721" s="724"/>
      <c r="S721" s="724"/>
      <c r="T721" s="724"/>
      <c r="U721" s="724"/>
      <c r="V721" s="724"/>
      <c r="W721" s="724"/>
      <c r="X721" s="724"/>
      <c r="Y721" s="724"/>
      <c r="Z721" s="724"/>
    </row>
    <row r="722" spans="1:26" ht="14.25" customHeight="1">
      <c r="A722" s="724"/>
      <c r="B722" s="724"/>
      <c r="C722" s="724"/>
      <c r="D722" s="724"/>
      <c r="E722" s="724"/>
      <c r="F722" s="724"/>
      <c r="G722" s="724"/>
      <c r="H722" s="724"/>
      <c r="I722" s="724"/>
      <c r="J722" s="724"/>
      <c r="K722" s="724"/>
      <c r="L722" s="724"/>
      <c r="M722" s="724"/>
      <c r="N722" s="724"/>
      <c r="O722" s="724"/>
      <c r="P722" s="724"/>
      <c r="Q722" s="724"/>
      <c r="R722" s="724"/>
      <c r="S722" s="724"/>
      <c r="T722" s="724"/>
      <c r="U722" s="724"/>
      <c r="V722" s="724"/>
      <c r="W722" s="724"/>
      <c r="X722" s="724"/>
      <c r="Y722" s="724"/>
      <c r="Z722" s="724"/>
    </row>
    <row r="723" spans="1:26" ht="14.25" customHeight="1">
      <c r="A723" s="724"/>
      <c r="B723" s="724"/>
      <c r="C723" s="724"/>
      <c r="D723" s="724"/>
      <c r="E723" s="724"/>
      <c r="F723" s="724"/>
      <c r="G723" s="724"/>
      <c r="H723" s="724"/>
      <c r="I723" s="724"/>
      <c r="J723" s="724"/>
      <c r="K723" s="724"/>
      <c r="L723" s="724"/>
      <c r="M723" s="724"/>
      <c r="N723" s="724"/>
      <c r="O723" s="724"/>
      <c r="P723" s="724"/>
      <c r="Q723" s="724"/>
      <c r="R723" s="724"/>
      <c r="S723" s="724"/>
      <c r="T723" s="724"/>
      <c r="U723" s="724"/>
      <c r="V723" s="724"/>
      <c r="W723" s="724"/>
      <c r="X723" s="724"/>
      <c r="Y723" s="724"/>
      <c r="Z723" s="724"/>
    </row>
    <row r="724" spans="1:26" ht="14.25" customHeight="1">
      <c r="A724" s="724"/>
      <c r="B724" s="724"/>
      <c r="C724" s="724"/>
      <c r="D724" s="724"/>
      <c r="E724" s="724"/>
      <c r="F724" s="724"/>
      <c r="G724" s="724"/>
      <c r="H724" s="724"/>
      <c r="I724" s="724"/>
      <c r="J724" s="724"/>
      <c r="K724" s="724"/>
      <c r="L724" s="724"/>
      <c r="M724" s="724"/>
      <c r="N724" s="724"/>
      <c r="O724" s="724"/>
      <c r="P724" s="724"/>
      <c r="Q724" s="724"/>
      <c r="R724" s="724"/>
      <c r="S724" s="724"/>
      <c r="T724" s="724"/>
      <c r="U724" s="724"/>
      <c r="V724" s="724"/>
      <c r="W724" s="724"/>
      <c r="X724" s="724"/>
      <c r="Y724" s="724"/>
      <c r="Z724" s="724"/>
    </row>
    <row r="725" spans="1:26" ht="14.25" customHeight="1">
      <c r="A725" s="724"/>
      <c r="B725" s="724"/>
      <c r="C725" s="724"/>
      <c r="D725" s="724"/>
      <c r="E725" s="724"/>
      <c r="F725" s="724"/>
      <c r="G725" s="724"/>
      <c r="H725" s="724"/>
      <c r="I725" s="724"/>
      <c r="J725" s="724"/>
      <c r="K725" s="724"/>
      <c r="L725" s="724"/>
      <c r="M725" s="724"/>
      <c r="N725" s="724"/>
      <c r="O725" s="724"/>
      <c r="P725" s="724"/>
      <c r="Q725" s="724"/>
      <c r="R725" s="724"/>
      <c r="S725" s="724"/>
      <c r="T725" s="724"/>
      <c r="U725" s="724"/>
      <c r="V725" s="724"/>
      <c r="W725" s="724"/>
      <c r="X725" s="724"/>
      <c r="Y725" s="724"/>
      <c r="Z725" s="724"/>
    </row>
    <row r="726" spans="1:26" ht="14.25" customHeight="1">
      <c r="A726" s="724"/>
      <c r="B726" s="724"/>
      <c r="C726" s="724"/>
      <c r="D726" s="724"/>
      <c r="E726" s="724"/>
      <c r="F726" s="724"/>
      <c r="G726" s="724"/>
      <c r="H726" s="724"/>
      <c r="I726" s="724"/>
      <c r="J726" s="724"/>
      <c r="K726" s="724"/>
      <c r="L726" s="724"/>
      <c r="M726" s="724"/>
      <c r="N726" s="724"/>
      <c r="O726" s="724"/>
      <c r="P726" s="724"/>
      <c r="Q726" s="724"/>
      <c r="R726" s="724"/>
      <c r="S726" s="724"/>
      <c r="T726" s="724"/>
      <c r="U726" s="724"/>
      <c r="V726" s="724"/>
      <c r="W726" s="724"/>
      <c r="X726" s="724"/>
      <c r="Y726" s="724"/>
      <c r="Z726" s="724"/>
    </row>
    <row r="727" spans="1:26" ht="14.25" customHeight="1">
      <c r="A727" s="724"/>
      <c r="B727" s="724"/>
      <c r="C727" s="724"/>
      <c r="D727" s="724"/>
      <c r="E727" s="724"/>
      <c r="F727" s="724"/>
      <c r="G727" s="724"/>
      <c r="H727" s="724"/>
      <c r="I727" s="724"/>
      <c r="J727" s="724"/>
      <c r="K727" s="724"/>
      <c r="L727" s="724"/>
      <c r="M727" s="724"/>
      <c r="N727" s="724"/>
      <c r="O727" s="724"/>
      <c r="P727" s="724"/>
      <c r="Q727" s="724"/>
      <c r="R727" s="724"/>
      <c r="S727" s="724"/>
      <c r="T727" s="724"/>
      <c r="U727" s="724"/>
      <c r="V727" s="724"/>
      <c r="W727" s="724"/>
      <c r="X727" s="724"/>
      <c r="Y727" s="724"/>
      <c r="Z727" s="724"/>
    </row>
    <row r="728" spans="1:26" ht="14.25" customHeight="1">
      <c r="A728" s="724"/>
      <c r="B728" s="724"/>
      <c r="C728" s="724"/>
      <c r="D728" s="724"/>
      <c r="E728" s="724"/>
      <c r="F728" s="724"/>
      <c r="G728" s="724"/>
      <c r="H728" s="724"/>
      <c r="I728" s="724"/>
      <c r="J728" s="724"/>
      <c r="K728" s="724"/>
      <c r="L728" s="724"/>
      <c r="M728" s="724"/>
      <c r="N728" s="724"/>
      <c r="O728" s="724"/>
      <c r="P728" s="724"/>
      <c r="Q728" s="724"/>
      <c r="R728" s="724"/>
      <c r="S728" s="724"/>
      <c r="T728" s="724"/>
      <c r="U728" s="724"/>
      <c r="V728" s="724"/>
      <c r="W728" s="724"/>
      <c r="X728" s="724"/>
      <c r="Y728" s="724"/>
      <c r="Z728" s="724"/>
    </row>
    <row r="729" spans="1:26" ht="14.25" customHeight="1">
      <c r="A729" s="724"/>
      <c r="B729" s="724"/>
      <c r="C729" s="724"/>
      <c r="D729" s="724"/>
      <c r="E729" s="724"/>
      <c r="F729" s="724"/>
      <c r="G729" s="724"/>
      <c r="H729" s="724"/>
      <c r="I729" s="724"/>
      <c r="J729" s="724"/>
      <c r="K729" s="724"/>
      <c r="L729" s="724"/>
      <c r="M729" s="724"/>
      <c r="N729" s="724"/>
      <c r="O729" s="724"/>
      <c r="P729" s="724"/>
      <c r="Q729" s="724"/>
      <c r="R729" s="724"/>
      <c r="S729" s="724"/>
      <c r="T729" s="724"/>
      <c r="U729" s="724"/>
      <c r="V729" s="724"/>
      <c r="W729" s="724"/>
      <c r="X729" s="724"/>
      <c r="Y729" s="724"/>
      <c r="Z729" s="724"/>
    </row>
    <row r="730" spans="1:26" ht="14.25" customHeight="1">
      <c r="A730" s="724"/>
      <c r="B730" s="724"/>
      <c r="C730" s="724"/>
      <c r="D730" s="724"/>
      <c r="E730" s="724"/>
      <c r="F730" s="724"/>
      <c r="G730" s="724"/>
      <c r="H730" s="724"/>
      <c r="I730" s="724"/>
      <c r="J730" s="724"/>
      <c r="K730" s="724"/>
      <c r="L730" s="724"/>
      <c r="M730" s="724"/>
      <c r="N730" s="724"/>
      <c r="O730" s="724"/>
      <c r="P730" s="724"/>
      <c r="Q730" s="724"/>
      <c r="R730" s="724"/>
      <c r="S730" s="724"/>
      <c r="T730" s="724"/>
      <c r="U730" s="724"/>
      <c r="V730" s="724"/>
      <c r="W730" s="724"/>
      <c r="X730" s="724"/>
      <c r="Y730" s="724"/>
      <c r="Z730" s="724"/>
    </row>
    <row r="731" spans="1:26" ht="14.25" customHeight="1">
      <c r="A731" s="724"/>
      <c r="B731" s="724"/>
      <c r="C731" s="724"/>
      <c r="D731" s="724"/>
      <c r="E731" s="724"/>
      <c r="F731" s="724"/>
      <c r="G731" s="724"/>
      <c r="H731" s="724"/>
      <c r="I731" s="724"/>
      <c r="J731" s="724"/>
      <c r="K731" s="724"/>
      <c r="L731" s="724"/>
      <c r="M731" s="724"/>
      <c r="N731" s="724"/>
      <c r="O731" s="724"/>
      <c r="P731" s="724"/>
      <c r="Q731" s="724"/>
      <c r="R731" s="724"/>
      <c r="S731" s="724"/>
      <c r="T731" s="724"/>
      <c r="U731" s="724"/>
      <c r="V731" s="724"/>
      <c r="W731" s="724"/>
      <c r="X731" s="724"/>
      <c r="Y731" s="724"/>
      <c r="Z731" s="724"/>
    </row>
    <row r="732" spans="1:26" ht="14.25" customHeight="1">
      <c r="A732" s="724"/>
      <c r="B732" s="724"/>
      <c r="C732" s="724"/>
      <c r="D732" s="724"/>
      <c r="E732" s="724"/>
      <c r="F732" s="724"/>
      <c r="G732" s="724"/>
      <c r="H732" s="724"/>
      <c r="I732" s="724"/>
      <c r="J732" s="724"/>
      <c r="K732" s="724"/>
      <c r="L732" s="724"/>
      <c r="M732" s="724"/>
      <c r="N732" s="724"/>
      <c r="O732" s="724"/>
      <c r="P732" s="724"/>
      <c r="Q732" s="724"/>
      <c r="R732" s="724"/>
      <c r="S732" s="724"/>
      <c r="T732" s="724"/>
      <c r="U732" s="724"/>
      <c r="V732" s="724"/>
      <c r="W732" s="724"/>
      <c r="X732" s="724"/>
      <c r="Y732" s="724"/>
      <c r="Z732" s="724"/>
    </row>
    <row r="733" spans="1:26" ht="14.25" customHeight="1">
      <c r="A733" s="724"/>
      <c r="B733" s="724"/>
      <c r="C733" s="724"/>
      <c r="D733" s="724"/>
      <c r="E733" s="724"/>
      <c r="F733" s="724"/>
      <c r="G733" s="724"/>
      <c r="H733" s="724"/>
      <c r="I733" s="724"/>
      <c r="J733" s="724"/>
      <c r="K733" s="724"/>
      <c r="L733" s="724"/>
      <c r="M733" s="724"/>
      <c r="N733" s="724"/>
      <c r="O733" s="724"/>
      <c r="P733" s="724"/>
      <c r="Q733" s="724"/>
      <c r="R733" s="724"/>
      <c r="S733" s="724"/>
      <c r="T733" s="724"/>
      <c r="U733" s="724"/>
      <c r="V733" s="724"/>
      <c r="W733" s="724"/>
      <c r="X733" s="724"/>
      <c r="Y733" s="724"/>
      <c r="Z733" s="724"/>
    </row>
    <row r="734" spans="1:26" ht="14.25" customHeight="1">
      <c r="A734" s="724"/>
      <c r="B734" s="724"/>
      <c r="C734" s="724"/>
      <c r="D734" s="724"/>
      <c r="E734" s="724"/>
      <c r="F734" s="724"/>
      <c r="G734" s="724"/>
      <c r="H734" s="724"/>
      <c r="I734" s="724"/>
      <c r="J734" s="724"/>
      <c r="K734" s="724"/>
      <c r="L734" s="724"/>
      <c r="M734" s="724"/>
      <c r="N734" s="724"/>
      <c r="O734" s="724"/>
      <c r="P734" s="724"/>
      <c r="Q734" s="724"/>
      <c r="R734" s="724"/>
      <c r="S734" s="724"/>
      <c r="T734" s="724"/>
      <c r="U734" s="724"/>
      <c r="V734" s="724"/>
      <c r="W734" s="724"/>
      <c r="X734" s="724"/>
      <c r="Y734" s="724"/>
      <c r="Z734" s="724"/>
    </row>
    <row r="735" spans="1:26" ht="14.25" customHeight="1">
      <c r="A735" s="724"/>
      <c r="B735" s="724"/>
      <c r="C735" s="724"/>
      <c r="D735" s="724"/>
      <c r="E735" s="724"/>
      <c r="F735" s="724"/>
      <c r="G735" s="724"/>
      <c r="H735" s="724"/>
      <c r="I735" s="724"/>
      <c r="J735" s="724"/>
      <c r="K735" s="724"/>
      <c r="L735" s="724"/>
      <c r="M735" s="724"/>
      <c r="N735" s="724"/>
      <c r="O735" s="724"/>
      <c r="P735" s="724"/>
      <c r="Q735" s="724"/>
      <c r="R735" s="724"/>
      <c r="S735" s="724"/>
      <c r="T735" s="724"/>
      <c r="U735" s="724"/>
      <c r="V735" s="724"/>
      <c r="W735" s="724"/>
      <c r="X735" s="724"/>
      <c r="Y735" s="724"/>
      <c r="Z735" s="724"/>
    </row>
    <row r="736" spans="1:26" ht="14.25" customHeight="1">
      <c r="A736" s="724"/>
      <c r="B736" s="724"/>
      <c r="C736" s="724"/>
      <c r="D736" s="724"/>
      <c r="E736" s="724"/>
      <c r="F736" s="724"/>
      <c r="G736" s="724"/>
      <c r="H736" s="724"/>
      <c r="I736" s="724"/>
      <c r="J736" s="724"/>
      <c r="K736" s="724"/>
      <c r="L736" s="724"/>
      <c r="M736" s="724"/>
      <c r="N736" s="724"/>
      <c r="O736" s="724"/>
      <c r="P736" s="724"/>
      <c r="Q736" s="724"/>
      <c r="R736" s="724"/>
      <c r="S736" s="724"/>
      <c r="T736" s="724"/>
      <c r="U736" s="724"/>
      <c r="V736" s="724"/>
      <c r="W736" s="724"/>
      <c r="X736" s="724"/>
      <c r="Y736" s="724"/>
      <c r="Z736" s="724"/>
    </row>
    <row r="737" spans="1:26" ht="14.25" customHeight="1">
      <c r="A737" s="724"/>
      <c r="B737" s="724"/>
      <c r="C737" s="724"/>
      <c r="D737" s="724"/>
      <c r="E737" s="724"/>
      <c r="F737" s="724"/>
      <c r="G737" s="724"/>
      <c r="H737" s="724"/>
      <c r="I737" s="724"/>
      <c r="J737" s="724"/>
      <c r="K737" s="724"/>
      <c r="L737" s="724"/>
      <c r="M737" s="724"/>
      <c r="N737" s="724"/>
      <c r="O737" s="724"/>
      <c r="P737" s="724"/>
      <c r="Q737" s="724"/>
      <c r="R737" s="724"/>
      <c r="S737" s="724"/>
      <c r="T737" s="724"/>
      <c r="U737" s="724"/>
      <c r="V737" s="724"/>
      <c r="W737" s="724"/>
      <c r="X737" s="724"/>
      <c r="Y737" s="724"/>
      <c r="Z737" s="724"/>
    </row>
    <row r="738" spans="1:26" ht="14.25" customHeight="1">
      <c r="A738" s="724"/>
      <c r="B738" s="724"/>
      <c r="C738" s="724"/>
      <c r="D738" s="724"/>
      <c r="E738" s="724"/>
      <c r="F738" s="724"/>
      <c r="G738" s="724"/>
      <c r="H738" s="724"/>
      <c r="I738" s="724"/>
      <c r="J738" s="724"/>
      <c r="K738" s="724"/>
      <c r="L738" s="724"/>
      <c r="M738" s="724"/>
      <c r="N738" s="724"/>
      <c r="O738" s="724"/>
      <c r="P738" s="724"/>
      <c r="Q738" s="724"/>
      <c r="R738" s="724"/>
      <c r="S738" s="724"/>
      <c r="T738" s="724"/>
      <c r="U738" s="724"/>
      <c r="V738" s="724"/>
      <c r="W738" s="724"/>
      <c r="X738" s="724"/>
      <c r="Y738" s="724"/>
      <c r="Z738" s="724"/>
    </row>
    <row r="739" spans="1:26" ht="14.25" customHeight="1">
      <c r="A739" s="724"/>
      <c r="B739" s="724"/>
      <c r="C739" s="724"/>
      <c r="D739" s="724"/>
      <c r="E739" s="724"/>
      <c r="F739" s="724"/>
      <c r="G739" s="724"/>
      <c r="H739" s="724"/>
      <c r="I739" s="724"/>
      <c r="J739" s="724"/>
      <c r="K739" s="724"/>
      <c r="L739" s="724"/>
      <c r="M739" s="724"/>
      <c r="N739" s="724"/>
      <c r="O739" s="724"/>
      <c r="P739" s="724"/>
      <c r="Q739" s="724"/>
      <c r="R739" s="724"/>
      <c r="S739" s="724"/>
      <c r="T739" s="724"/>
      <c r="U739" s="724"/>
      <c r="V739" s="724"/>
      <c r="W739" s="724"/>
      <c r="X739" s="724"/>
      <c r="Y739" s="724"/>
      <c r="Z739" s="724"/>
    </row>
    <row r="740" spans="1:26" ht="14.25" customHeight="1">
      <c r="A740" s="724"/>
      <c r="B740" s="724"/>
      <c r="C740" s="724"/>
      <c r="D740" s="724"/>
      <c r="E740" s="724"/>
      <c r="F740" s="724"/>
      <c r="G740" s="724"/>
      <c r="H740" s="724"/>
      <c r="I740" s="724"/>
      <c r="J740" s="724"/>
      <c r="K740" s="724"/>
      <c r="L740" s="724"/>
      <c r="M740" s="724"/>
      <c r="N740" s="724"/>
      <c r="O740" s="724"/>
      <c r="P740" s="724"/>
      <c r="Q740" s="724"/>
      <c r="R740" s="724"/>
      <c r="S740" s="724"/>
      <c r="T740" s="724"/>
      <c r="U740" s="724"/>
      <c r="V740" s="724"/>
      <c r="W740" s="724"/>
      <c r="X740" s="724"/>
      <c r="Y740" s="724"/>
      <c r="Z740" s="724"/>
    </row>
    <row r="741" spans="1:26" ht="14.25" customHeight="1">
      <c r="A741" s="724"/>
      <c r="B741" s="724"/>
      <c r="C741" s="724"/>
      <c r="D741" s="724"/>
      <c r="E741" s="724"/>
      <c r="F741" s="724"/>
      <c r="G741" s="724"/>
      <c r="H741" s="724"/>
      <c r="I741" s="724"/>
      <c r="J741" s="724"/>
      <c r="K741" s="724"/>
      <c r="L741" s="724"/>
      <c r="M741" s="724"/>
      <c r="N741" s="724"/>
      <c r="O741" s="724"/>
      <c r="P741" s="724"/>
      <c r="Q741" s="724"/>
      <c r="R741" s="724"/>
      <c r="S741" s="724"/>
      <c r="T741" s="724"/>
      <c r="U741" s="724"/>
      <c r="V741" s="724"/>
      <c r="W741" s="724"/>
      <c r="X741" s="724"/>
      <c r="Y741" s="724"/>
      <c r="Z741" s="724"/>
    </row>
    <row r="742" spans="1:26" ht="14.25" customHeight="1">
      <c r="A742" s="724"/>
      <c r="B742" s="724"/>
      <c r="C742" s="724"/>
      <c r="D742" s="724"/>
      <c r="E742" s="724"/>
      <c r="F742" s="724"/>
      <c r="G742" s="724"/>
      <c r="H742" s="724"/>
      <c r="I742" s="724"/>
      <c r="J742" s="724"/>
      <c r="K742" s="724"/>
      <c r="L742" s="724"/>
      <c r="M742" s="724"/>
      <c r="N742" s="724"/>
      <c r="O742" s="724"/>
      <c r="P742" s="724"/>
      <c r="Q742" s="724"/>
      <c r="R742" s="724"/>
      <c r="S742" s="724"/>
      <c r="T742" s="724"/>
      <c r="U742" s="724"/>
      <c r="V742" s="724"/>
      <c r="W742" s="724"/>
      <c r="X742" s="724"/>
      <c r="Y742" s="724"/>
      <c r="Z742" s="724"/>
    </row>
    <row r="743" spans="1:26" ht="14.25" customHeight="1">
      <c r="A743" s="724"/>
      <c r="B743" s="724"/>
      <c r="C743" s="724"/>
      <c r="D743" s="724"/>
      <c r="E743" s="724"/>
      <c r="F743" s="724"/>
      <c r="G743" s="724"/>
      <c r="H743" s="724"/>
      <c r="I743" s="724"/>
      <c r="J743" s="724"/>
      <c r="K743" s="724"/>
      <c r="L743" s="724"/>
      <c r="M743" s="724"/>
      <c r="N743" s="724"/>
      <c r="O743" s="724"/>
      <c r="P743" s="724"/>
      <c r="Q743" s="724"/>
      <c r="R743" s="724"/>
      <c r="S743" s="724"/>
      <c r="T743" s="724"/>
      <c r="U743" s="724"/>
      <c r="V743" s="724"/>
      <c r="W743" s="724"/>
      <c r="X743" s="724"/>
      <c r="Y743" s="724"/>
      <c r="Z743" s="724"/>
    </row>
    <row r="744" spans="1:26" ht="14.25" customHeight="1">
      <c r="A744" s="724"/>
      <c r="B744" s="724"/>
      <c r="C744" s="724"/>
      <c r="D744" s="724"/>
      <c r="E744" s="724"/>
      <c r="F744" s="724"/>
      <c r="G744" s="724"/>
      <c r="H744" s="724"/>
      <c r="I744" s="724"/>
      <c r="J744" s="724"/>
      <c r="K744" s="724"/>
      <c r="L744" s="724"/>
      <c r="M744" s="724"/>
      <c r="N744" s="724"/>
      <c r="O744" s="724"/>
      <c r="P744" s="724"/>
      <c r="Q744" s="724"/>
      <c r="R744" s="724"/>
      <c r="S744" s="724"/>
      <c r="T744" s="724"/>
      <c r="U744" s="724"/>
      <c r="V744" s="724"/>
      <c r="W744" s="724"/>
      <c r="X744" s="724"/>
      <c r="Y744" s="724"/>
      <c r="Z744" s="724"/>
    </row>
    <row r="745" spans="1:26" ht="14.25" customHeight="1">
      <c r="A745" s="724"/>
      <c r="B745" s="724"/>
      <c r="C745" s="724"/>
      <c r="D745" s="724"/>
      <c r="E745" s="724"/>
      <c r="F745" s="724"/>
      <c r="G745" s="724"/>
      <c r="H745" s="724"/>
      <c r="I745" s="724"/>
      <c r="J745" s="724"/>
      <c r="K745" s="724"/>
      <c r="L745" s="724"/>
      <c r="M745" s="724"/>
      <c r="N745" s="724"/>
      <c r="O745" s="724"/>
      <c r="P745" s="724"/>
      <c r="Q745" s="724"/>
      <c r="R745" s="724"/>
      <c r="S745" s="724"/>
      <c r="T745" s="724"/>
      <c r="U745" s="724"/>
      <c r="V745" s="724"/>
      <c r="W745" s="724"/>
      <c r="X745" s="724"/>
      <c r="Y745" s="724"/>
      <c r="Z745" s="724"/>
    </row>
    <row r="746" spans="1:26" ht="14.25" customHeight="1">
      <c r="A746" s="724"/>
      <c r="B746" s="724"/>
      <c r="C746" s="724"/>
      <c r="D746" s="724"/>
      <c r="E746" s="724"/>
      <c r="F746" s="724"/>
      <c r="G746" s="724"/>
      <c r="H746" s="724"/>
      <c r="I746" s="724"/>
      <c r="J746" s="724"/>
      <c r="K746" s="724"/>
      <c r="L746" s="724"/>
      <c r="M746" s="724"/>
      <c r="N746" s="724"/>
      <c r="O746" s="724"/>
      <c r="P746" s="724"/>
      <c r="Q746" s="724"/>
      <c r="R746" s="724"/>
      <c r="S746" s="724"/>
      <c r="T746" s="724"/>
      <c r="U746" s="724"/>
      <c r="V746" s="724"/>
      <c r="W746" s="724"/>
      <c r="X746" s="724"/>
      <c r="Y746" s="724"/>
      <c r="Z746" s="724"/>
    </row>
    <row r="747" spans="1:26" ht="14.25" customHeight="1">
      <c r="A747" s="724"/>
      <c r="B747" s="724"/>
      <c r="C747" s="724"/>
      <c r="D747" s="724"/>
      <c r="E747" s="724"/>
      <c r="F747" s="724"/>
      <c r="G747" s="724"/>
      <c r="H747" s="724"/>
      <c r="I747" s="724"/>
      <c r="J747" s="724"/>
      <c r="K747" s="724"/>
      <c r="L747" s="724"/>
      <c r="M747" s="724"/>
      <c r="N747" s="724"/>
      <c r="O747" s="724"/>
      <c r="P747" s="724"/>
      <c r="Q747" s="724"/>
      <c r="R747" s="724"/>
      <c r="S747" s="724"/>
      <c r="T747" s="724"/>
      <c r="U747" s="724"/>
      <c r="V747" s="724"/>
      <c r="W747" s="724"/>
      <c r="X747" s="724"/>
      <c r="Y747" s="724"/>
      <c r="Z747" s="724"/>
    </row>
    <row r="748" spans="1:26" ht="14.25" customHeight="1">
      <c r="A748" s="724"/>
      <c r="B748" s="724"/>
      <c r="C748" s="724"/>
      <c r="D748" s="724"/>
      <c r="E748" s="724"/>
      <c r="F748" s="724"/>
      <c r="G748" s="724"/>
      <c r="H748" s="724"/>
      <c r="I748" s="724"/>
      <c r="J748" s="724"/>
      <c r="K748" s="724"/>
      <c r="L748" s="724"/>
      <c r="M748" s="724"/>
      <c r="N748" s="724"/>
      <c r="O748" s="724"/>
      <c r="P748" s="724"/>
      <c r="Q748" s="724"/>
      <c r="R748" s="724"/>
      <c r="S748" s="724"/>
      <c r="T748" s="724"/>
      <c r="U748" s="724"/>
      <c r="V748" s="724"/>
      <c r="W748" s="724"/>
      <c r="X748" s="724"/>
      <c r="Y748" s="724"/>
      <c r="Z748" s="724"/>
    </row>
    <row r="749" spans="1:26" ht="14.25" customHeight="1">
      <c r="A749" s="724"/>
      <c r="B749" s="724"/>
      <c r="C749" s="724"/>
      <c r="D749" s="724"/>
      <c r="E749" s="724"/>
      <c r="F749" s="724"/>
      <c r="G749" s="724"/>
      <c r="H749" s="724"/>
      <c r="I749" s="724"/>
      <c r="J749" s="724"/>
      <c r="K749" s="724"/>
      <c r="L749" s="724"/>
      <c r="M749" s="724"/>
      <c r="N749" s="724"/>
      <c r="O749" s="724"/>
      <c r="P749" s="724"/>
      <c r="Q749" s="724"/>
      <c r="R749" s="724"/>
      <c r="S749" s="724"/>
      <c r="T749" s="724"/>
      <c r="U749" s="724"/>
      <c r="V749" s="724"/>
      <c r="W749" s="724"/>
      <c r="X749" s="724"/>
      <c r="Y749" s="724"/>
      <c r="Z749" s="724"/>
    </row>
    <row r="750" spans="1:26" ht="14.25" customHeight="1">
      <c r="A750" s="724"/>
      <c r="B750" s="724"/>
      <c r="C750" s="724"/>
      <c r="D750" s="724"/>
      <c r="E750" s="724"/>
      <c r="F750" s="724"/>
      <c r="G750" s="724"/>
      <c r="H750" s="724"/>
      <c r="I750" s="724"/>
      <c r="J750" s="724"/>
      <c r="K750" s="724"/>
      <c r="L750" s="724"/>
      <c r="M750" s="724"/>
      <c r="N750" s="724"/>
      <c r="O750" s="724"/>
      <c r="P750" s="724"/>
      <c r="Q750" s="724"/>
      <c r="R750" s="724"/>
      <c r="S750" s="724"/>
      <c r="T750" s="724"/>
      <c r="U750" s="724"/>
      <c r="V750" s="724"/>
      <c r="W750" s="724"/>
      <c r="X750" s="724"/>
      <c r="Y750" s="724"/>
      <c r="Z750" s="724"/>
    </row>
    <row r="751" spans="1:26" ht="14.25" customHeight="1">
      <c r="A751" s="724"/>
      <c r="B751" s="724"/>
      <c r="C751" s="724"/>
      <c r="D751" s="724"/>
      <c r="E751" s="724"/>
      <c r="F751" s="724"/>
      <c r="G751" s="724"/>
      <c r="H751" s="724"/>
      <c r="I751" s="724"/>
      <c r="J751" s="724"/>
      <c r="K751" s="724"/>
      <c r="L751" s="724"/>
      <c r="M751" s="724"/>
      <c r="N751" s="724"/>
      <c r="O751" s="724"/>
      <c r="P751" s="724"/>
      <c r="Q751" s="724"/>
      <c r="R751" s="724"/>
      <c r="S751" s="724"/>
      <c r="T751" s="724"/>
      <c r="U751" s="724"/>
      <c r="V751" s="724"/>
      <c r="W751" s="724"/>
      <c r="X751" s="724"/>
      <c r="Y751" s="724"/>
      <c r="Z751" s="724"/>
    </row>
    <row r="752" spans="1:26" ht="14.25" customHeight="1">
      <c r="A752" s="724"/>
      <c r="B752" s="724"/>
      <c r="C752" s="724"/>
      <c r="D752" s="724"/>
      <c r="E752" s="724"/>
      <c r="F752" s="724"/>
      <c r="G752" s="724"/>
      <c r="H752" s="724"/>
      <c r="I752" s="724"/>
      <c r="J752" s="724"/>
      <c r="K752" s="724"/>
      <c r="L752" s="724"/>
      <c r="M752" s="724"/>
      <c r="N752" s="724"/>
      <c r="O752" s="724"/>
      <c r="P752" s="724"/>
      <c r="Q752" s="724"/>
      <c r="R752" s="724"/>
      <c r="S752" s="724"/>
      <c r="T752" s="724"/>
      <c r="U752" s="724"/>
      <c r="V752" s="724"/>
      <c r="W752" s="724"/>
      <c r="X752" s="724"/>
      <c r="Y752" s="724"/>
      <c r="Z752" s="724"/>
    </row>
    <row r="753" spans="1:26" ht="14.25" customHeight="1">
      <c r="A753" s="724"/>
      <c r="B753" s="724"/>
      <c r="C753" s="724"/>
      <c r="D753" s="724"/>
      <c r="E753" s="724"/>
      <c r="F753" s="724"/>
      <c r="G753" s="724"/>
      <c r="H753" s="724"/>
      <c r="I753" s="724"/>
      <c r="J753" s="724"/>
      <c r="K753" s="724"/>
      <c r="L753" s="724"/>
      <c r="M753" s="724"/>
      <c r="N753" s="724"/>
      <c r="O753" s="724"/>
      <c r="P753" s="724"/>
      <c r="Q753" s="724"/>
      <c r="R753" s="724"/>
      <c r="S753" s="724"/>
      <c r="T753" s="724"/>
      <c r="U753" s="724"/>
      <c r="V753" s="724"/>
      <c r="W753" s="724"/>
      <c r="X753" s="724"/>
      <c r="Y753" s="724"/>
      <c r="Z753" s="724"/>
    </row>
    <row r="754" spans="1:26" ht="14.25" customHeight="1">
      <c r="A754" s="724"/>
      <c r="B754" s="724"/>
      <c r="C754" s="724"/>
      <c r="D754" s="724"/>
      <c r="E754" s="724"/>
      <c r="F754" s="724"/>
      <c r="G754" s="724"/>
      <c r="H754" s="724"/>
      <c r="I754" s="724"/>
      <c r="J754" s="724"/>
      <c r="K754" s="724"/>
      <c r="L754" s="724"/>
      <c r="M754" s="724"/>
      <c r="N754" s="724"/>
      <c r="O754" s="724"/>
      <c r="P754" s="724"/>
      <c r="Q754" s="724"/>
      <c r="R754" s="724"/>
      <c r="S754" s="724"/>
      <c r="T754" s="724"/>
      <c r="U754" s="724"/>
      <c r="V754" s="724"/>
      <c r="W754" s="724"/>
      <c r="X754" s="724"/>
      <c r="Y754" s="724"/>
      <c r="Z754" s="724"/>
    </row>
    <row r="755" spans="1:26" ht="14.25" customHeight="1">
      <c r="A755" s="724"/>
      <c r="B755" s="724"/>
      <c r="C755" s="724"/>
      <c r="D755" s="724"/>
      <c r="E755" s="724"/>
      <c r="F755" s="724"/>
      <c r="G755" s="724"/>
      <c r="H755" s="724"/>
      <c r="I755" s="724"/>
      <c r="J755" s="724"/>
      <c r="K755" s="724"/>
      <c r="L755" s="724"/>
      <c r="M755" s="724"/>
      <c r="N755" s="724"/>
      <c r="O755" s="724"/>
      <c r="P755" s="724"/>
      <c r="Q755" s="724"/>
      <c r="R755" s="724"/>
      <c r="S755" s="724"/>
      <c r="T755" s="724"/>
      <c r="U755" s="724"/>
      <c r="V755" s="724"/>
      <c r="W755" s="724"/>
      <c r="X755" s="724"/>
      <c r="Y755" s="724"/>
      <c r="Z755" s="724"/>
    </row>
    <row r="756" spans="1:26" ht="14.25" customHeight="1">
      <c r="A756" s="724"/>
      <c r="B756" s="724"/>
      <c r="C756" s="724"/>
      <c r="D756" s="724"/>
      <c r="E756" s="724"/>
      <c r="F756" s="724"/>
      <c r="G756" s="724"/>
      <c r="H756" s="724"/>
      <c r="I756" s="724"/>
      <c r="J756" s="724"/>
      <c r="K756" s="724"/>
      <c r="L756" s="724"/>
      <c r="M756" s="724"/>
      <c r="N756" s="724"/>
      <c r="O756" s="724"/>
      <c r="P756" s="724"/>
      <c r="Q756" s="724"/>
      <c r="R756" s="724"/>
      <c r="S756" s="724"/>
      <c r="T756" s="724"/>
      <c r="U756" s="724"/>
      <c r="V756" s="724"/>
      <c r="W756" s="724"/>
      <c r="X756" s="724"/>
      <c r="Y756" s="724"/>
      <c r="Z756" s="724"/>
    </row>
    <row r="757" spans="1:26" ht="14.25" customHeight="1">
      <c r="A757" s="724"/>
      <c r="B757" s="724"/>
      <c r="C757" s="724"/>
      <c r="D757" s="724"/>
      <c r="E757" s="724"/>
      <c r="F757" s="724"/>
      <c r="G757" s="724"/>
      <c r="H757" s="724"/>
      <c r="I757" s="724"/>
      <c r="J757" s="724"/>
      <c r="K757" s="724"/>
      <c r="L757" s="724"/>
      <c r="M757" s="724"/>
      <c r="N757" s="724"/>
      <c r="O757" s="724"/>
      <c r="P757" s="724"/>
      <c r="Q757" s="724"/>
      <c r="R757" s="724"/>
      <c r="S757" s="724"/>
      <c r="T757" s="724"/>
      <c r="U757" s="724"/>
      <c r="V757" s="724"/>
      <c r="W757" s="724"/>
      <c r="X757" s="724"/>
      <c r="Y757" s="724"/>
      <c r="Z757" s="724"/>
    </row>
    <row r="758" spans="1:26" ht="14.25" customHeight="1">
      <c r="A758" s="724"/>
      <c r="B758" s="724"/>
      <c r="C758" s="724"/>
      <c r="D758" s="724"/>
      <c r="E758" s="724"/>
      <c r="F758" s="724"/>
      <c r="G758" s="724"/>
      <c r="H758" s="724"/>
      <c r="I758" s="724"/>
      <c r="J758" s="724"/>
      <c r="K758" s="724"/>
      <c r="L758" s="724"/>
      <c r="M758" s="724"/>
      <c r="N758" s="724"/>
      <c r="O758" s="724"/>
      <c r="P758" s="724"/>
      <c r="Q758" s="724"/>
      <c r="R758" s="724"/>
      <c r="S758" s="724"/>
      <c r="T758" s="724"/>
      <c r="U758" s="724"/>
      <c r="V758" s="724"/>
      <c r="W758" s="724"/>
      <c r="X758" s="724"/>
      <c r="Y758" s="724"/>
      <c r="Z758" s="724"/>
    </row>
    <row r="759" spans="1:26" ht="14.25" customHeight="1">
      <c r="A759" s="724"/>
      <c r="B759" s="724"/>
      <c r="C759" s="724"/>
      <c r="D759" s="724"/>
      <c r="E759" s="724"/>
      <c r="F759" s="724"/>
      <c r="G759" s="724"/>
      <c r="H759" s="724"/>
      <c r="I759" s="724"/>
      <c r="J759" s="724"/>
      <c r="K759" s="724"/>
      <c r="L759" s="724"/>
      <c r="M759" s="724"/>
      <c r="N759" s="724"/>
      <c r="O759" s="724"/>
      <c r="P759" s="724"/>
      <c r="Q759" s="724"/>
      <c r="R759" s="724"/>
      <c r="S759" s="724"/>
      <c r="T759" s="724"/>
      <c r="U759" s="724"/>
      <c r="V759" s="724"/>
      <c r="W759" s="724"/>
      <c r="X759" s="724"/>
      <c r="Y759" s="724"/>
      <c r="Z759" s="724"/>
    </row>
    <row r="760" spans="1:26" ht="14.25" customHeight="1">
      <c r="A760" s="724"/>
      <c r="B760" s="724"/>
      <c r="C760" s="724"/>
      <c r="D760" s="724"/>
      <c r="E760" s="724"/>
      <c r="F760" s="724"/>
      <c r="G760" s="724"/>
      <c r="H760" s="724"/>
      <c r="I760" s="724"/>
      <c r="J760" s="724"/>
      <c r="K760" s="724"/>
      <c r="L760" s="724"/>
      <c r="M760" s="724"/>
      <c r="N760" s="724"/>
      <c r="O760" s="724"/>
      <c r="P760" s="724"/>
      <c r="Q760" s="724"/>
      <c r="R760" s="724"/>
      <c r="S760" s="724"/>
      <c r="T760" s="724"/>
      <c r="U760" s="724"/>
      <c r="V760" s="724"/>
      <c r="W760" s="724"/>
      <c r="X760" s="724"/>
      <c r="Y760" s="724"/>
      <c r="Z760" s="724"/>
    </row>
    <row r="761" spans="1:26" ht="14.25" customHeight="1">
      <c r="A761" s="724"/>
      <c r="B761" s="724"/>
      <c r="C761" s="724"/>
      <c r="D761" s="724"/>
      <c r="E761" s="724"/>
      <c r="F761" s="724"/>
      <c r="G761" s="724"/>
      <c r="H761" s="724"/>
      <c r="I761" s="724"/>
      <c r="J761" s="724"/>
      <c r="K761" s="724"/>
      <c r="L761" s="724"/>
      <c r="M761" s="724"/>
      <c r="N761" s="724"/>
      <c r="O761" s="724"/>
      <c r="P761" s="724"/>
      <c r="Q761" s="724"/>
      <c r="R761" s="724"/>
      <c r="S761" s="724"/>
      <c r="T761" s="724"/>
      <c r="U761" s="724"/>
      <c r="V761" s="724"/>
      <c r="W761" s="724"/>
      <c r="X761" s="724"/>
      <c r="Y761" s="724"/>
      <c r="Z761" s="724"/>
    </row>
    <row r="762" spans="1:26" ht="14.25" customHeight="1">
      <c r="A762" s="724"/>
      <c r="B762" s="724"/>
      <c r="C762" s="724"/>
      <c r="D762" s="724"/>
      <c r="E762" s="724"/>
      <c r="F762" s="724"/>
      <c r="G762" s="724"/>
      <c r="H762" s="724"/>
      <c r="I762" s="724"/>
      <c r="J762" s="724"/>
      <c r="K762" s="724"/>
      <c r="L762" s="724"/>
      <c r="M762" s="724"/>
      <c r="N762" s="724"/>
      <c r="O762" s="724"/>
      <c r="P762" s="724"/>
      <c r="Q762" s="724"/>
      <c r="R762" s="724"/>
      <c r="S762" s="724"/>
      <c r="T762" s="724"/>
      <c r="U762" s="724"/>
      <c r="V762" s="724"/>
      <c r="W762" s="724"/>
      <c r="X762" s="724"/>
      <c r="Y762" s="724"/>
      <c r="Z762" s="724"/>
    </row>
    <row r="763" spans="1:26" ht="14.25" customHeight="1">
      <c r="A763" s="724"/>
      <c r="B763" s="724"/>
      <c r="C763" s="724"/>
      <c r="D763" s="724"/>
      <c r="E763" s="724"/>
      <c r="F763" s="724"/>
      <c r="G763" s="724"/>
      <c r="H763" s="724"/>
      <c r="I763" s="724"/>
      <c r="J763" s="724"/>
      <c r="K763" s="724"/>
      <c r="L763" s="724"/>
      <c r="M763" s="724"/>
      <c r="N763" s="724"/>
      <c r="O763" s="724"/>
      <c r="P763" s="724"/>
      <c r="Q763" s="724"/>
      <c r="R763" s="724"/>
      <c r="S763" s="724"/>
      <c r="T763" s="724"/>
      <c r="U763" s="724"/>
      <c r="V763" s="724"/>
      <c r="W763" s="724"/>
      <c r="X763" s="724"/>
      <c r="Y763" s="724"/>
      <c r="Z763" s="724"/>
    </row>
    <row r="764" spans="1:26" ht="14.25" customHeight="1">
      <c r="A764" s="724"/>
      <c r="B764" s="724"/>
      <c r="C764" s="724"/>
      <c r="D764" s="724"/>
      <c r="E764" s="724"/>
      <c r="F764" s="724"/>
      <c r="G764" s="724"/>
      <c r="H764" s="724"/>
      <c r="I764" s="724"/>
      <c r="J764" s="724"/>
      <c r="K764" s="724"/>
      <c r="L764" s="724"/>
      <c r="M764" s="724"/>
      <c r="N764" s="724"/>
      <c r="O764" s="724"/>
      <c r="P764" s="724"/>
      <c r="Q764" s="724"/>
      <c r="R764" s="724"/>
      <c r="S764" s="724"/>
      <c r="T764" s="724"/>
      <c r="U764" s="724"/>
      <c r="V764" s="724"/>
      <c r="W764" s="724"/>
      <c r="X764" s="724"/>
      <c r="Y764" s="724"/>
      <c r="Z764" s="724"/>
    </row>
    <row r="765" spans="1:26" ht="14.25" customHeight="1">
      <c r="A765" s="724"/>
      <c r="B765" s="724"/>
      <c r="C765" s="724"/>
      <c r="D765" s="724"/>
      <c r="E765" s="724"/>
      <c r="F765" s="724"/>
      <c r="G765" s="724"/>
      <c r="H765" s="724"/>
      <c r="I765" s="724"/>
      <c r="J765" s="724"/>
      <c r="K765" s="724"/>
      <c r="L765" s="724"/>
      <c r="M765" s="724"/>
      <c r="N765" s="724"/>
      <c r="O765" s="724"/>
      <c r="P765" s="724"/>
      <c r="Q765" s="724"/>
      <c r="R765" s="724"/>
      <c r="S765" s="724"/>
      <c r="T765" s="724"/>
      <c r="U765" s="724"/>
      <c r="V765" s="724"/>
      <c r="W765" s="724"/>
      <c r="X765" s="724"/>
      <c r="Y765" s="724"/>
      <c r="Z765" s="724"/>
    </row>
    <row r="766" spans="1:26" ht="14.25" customHeight="1">
      <c r="A766" s="724"/>
      <c r="B766" s="724"/>
      <c r="C766" s="724"/>
      <c r="D766" s="724"/>
      <c r="E766" s="724"/>
      <c r="F766" s="724"/>
      <c r="G766" s="724"/>
      <c r="H766" s="724"/>
      <c r="I766" s="724"/>
      <c r="J766" s="724"/>
      <c r="K766" s="724"/>
      <c r="L766" s="724"/>
      <c r="M766" s="724"/>
      <c r="N766" s="724"/>
      <c r="O766" s="724"/>
      <c r="P766" s="724"/>
      <c r="Q766" s="724"/>
      <c r="R766" s="724"/>
      <c r="S766" s="724"/>
      <c r="T766" s="724"/>
      <c r="U766" s="724"/>
      <c r="V766" s="724"/>
      <c r="W766" s="724"/>
      <c r="X766" s="724"/>
      <c r="Y766" s="724"/>
      <c r="Z766" s="724"/>
    </row>
    <row r="767" spans="1:26" ht="14.25" customHeight="1">
      <c r="A767" s="724"/>
      <c r="B767" s="724"/>
      <c r="C767" s="724"/>
      <c r="D767" s="724"/>
      <c r="E767" s="724"/>
      <c r="F767" s="724"/>
      <c r="G767" s="724"/>
      <c r="H767" s="724"/>
      <c r="I767" s="724"/>
      <c r="J767" s="724"/>
      <c r="K767" s="724"/>
      <c r="L767" s="724"/>
      <c r="M767" s="724"/>
      <c r="N767" s="724"/>
      <c r="O767" s="724"/>
      <c r="P767" s="724"/>
      <c r="Q767" s="724"/>
      <c r="R767" s="724"/>
      <c r="S767" s="724"/>
      <c r="T767" s="724"/>
      <c r="U767" s="724"/>
      <c r="V767" s="724"/>
      <c r="W767" s="724"/>
      <c r="X767" s="724"/>
      <c r="Y767" s="724"/>
      <c r="Z767" s="724"/>
    </row>
    <row r="768" spans="1:26" ht="14.25" customHeight="1">
      <c r="A768" s="724"/>
      <c r="B768" s="724"/>
      <c r="C768" s="724"/>
      <c r="D768" s="724"/>
      <c r="E768" s="724"/>
      <c r="F768" s="724"/>
      <c r="G768" s="724"/>
      <c r="H768" s="724"/>
      <c r="I768" s="724"/>
      <c r="J768" s="724"/>
      <c r="K768" s="724"/>
      <c r="L768" s="724"/>
      <c r="M768" s="724"/>
      <c r="N768" s="724"/>
      <c r="O768" s="724"/>
      <c r="P768" s="724"/>
      <c r="Q768" s="724"/>
      <c r="R768" s="724"/>
      <c r="S768" s="724"/>
      <c r="T768" s="724"/>
      <c r="U768" s="724"/>
      <c r="V768" s="724"/>
      <c r="W768" s="724"/>
      <c r="X768" s="724"/>
      <c r="Y768" s="724"/>
      <c r="Z768" s="724"/>
    </row>
    <row r="769" spans="1:26" ht="14.25" customHeight="1">
      <c r="A769" s="724"/>
      <c r="B769" s="724"/>
      <c r="C769" s="724"/>
      <c r="D769" s="724"/>
      <c r="E769" s="724"/>
      <c r="F769" s="724"/>
      <c r="G769" s="724"/>
      <c r="H769" s="724"/>
      <c r="I769" s="724"/>
      <c r="J769" s="724"/>
      <c r="K769" s="724"/>
      <c r="L769" s="724"/>
      <c r="M769" s="724"/>
      <c r="N769" s="724"/>
      <c r="O769" s="724"/>
      <c r="P769" s="724"/>
      <c r="Q769" s="724"/>
      <c r="R769" s="724"/>
      <c r="S769" s="724"/>
      <c r="T769" s="724"/>
      <c r="U769" s="724"/>
      <c r="V769" s="724"/>
      <c r="W769" s="724"/>
      <c r="X769" s="724"/>
      <c r="Y769" s="724"/>
      <c r="Z769" s="724"/>
    </row>
    <row r="770" spans="1:26" ht="14.25" customHeight="1">
      <c r="A770" s="724"/>
      <c r="B770" s="724"/>
      <c r="C770" s="724"/>
      <c r="D770" s="724"/>
      <c r="E770" s="724"/>
      <c r="F770" s="724"/>
      <c r="G770" s="724"/>
      <c r="H770" s="724"/>
      <c r="I770" s="724"/>
      <c r="J770" s="724"/>
      <c r="K770" s="724"/>
      <c r="L770" s="724"/>
      <c r="M770" s="724"/>
      <c r="N770" s="724"/>
      <c r="O770" s="724"/>
      <c r="P770" s="724"/>
      <c r="Q770" s="724"/>
      <c r="R770" s="724"/>
      <c r="S770" s="724"/>
      <c r="T770" s="724"/>
      <c r="U770" s="724"/>
      <c r="V770" s="724"/>
      <c r="W770" s="724"/>
      <c r="X770" s="724"/>
      <c r="Y770" s="724"/>
      <c r="Z770" s="724"/>
    </row>
    <row r="771" spans="1:26" ht="14.25" customHeight="1">
      <c r="A771" s="724"/>
      <c r="B771" s="724"/>
      <c r="C771" s="724"/>
      <c r="D771" s="724"/>
      <c r="E771" s="724"/>
      <c r="F771" s="724"/>
      <c r="G771" s="724"/>
      <c r="H771" s="724"/>
      <c r="I771" s="724"/>
      <c r="J771" s="724"/>
      <c r="K771" s="724"/>
      <c r="L771" s="724"/>
      <c r="M771" s="724"/>
      <c r="N771" s="724"/>
      <c r="O771" s="724"/>
      <c r="P771" s="724"/>
      <c r="Q771" s="724"/>
      <c r="R771" s="724"/>
      <c r="S771" s="724"/>
      <c r="T771" s="724"/>
      <c r="U771" s="724"/>
      <c r="V771" s="724"/>
      <c r="W771" s="724"/>
      <c r="X771" s="724"/>
      <c r="Y771" s="724"/>
      <c r="Z771" s="724"/>
    </row>
    <row r="772" spans="1:26" ht="14.25" customHeight="1">
      <c r="A772" s="724"/>
      <c r="B772" s="724"/>
      <c r="C772" s="724"/>
      <c r="D772" s="724"/>
      <c r="E772" s="724"/>
      <c r="F772" s="724"/>
      <c r="G772" s="724"/>
      <c r="H772" s="724"/>
      <c r="I772" s="724"/>
      <c r="J772" s="724"/>
      <c r="K772" s="724"/>
      <c r="L772" s="724"/>
      <c r="M772" s="724"/>
      <c r="N772" s="724"/>
      <c r="O772" s="724"/>
      <c r="P772" s="724"/>
      <c r="Q772" s="724"/>
      <c r="R772" s="724"/>
      <c r="S772" s="724"/>
      <c r="T772" s="724"/>
      <c r="U772" s="724"/>
      <c r="V772" s="724"/>
      <c r="W772" s="724"/>
      <c r="X772" s="724"/>
      <c r="Y772" s="724"/>
      <c r="Z772" s="724"/>
    </row>
    <row r="773" spans="1:26" ht="14.25" customHeight="1">
      <c r="A773" s="724"/>
      <c r="B773" s="724"/>
      <c r="C773" s="724"/>
      <c r="D773" s="724"/>
      <c r="E773" s="724"/>
      <c r="F773" s="724"/>
      <c r="G773" s="724"/>
      <c r="H773" s="724"/>
      <c r="I773" s="724"/>
      <c r="J773" s="724"/>
      <c r="K773" s="724"/>
      <c r="L773" s="724"/>
      <c r="M773" s="724"/>
      <c r="N773" s="724"/>
      <c r="O773" s="724"/>
      <c r="P773" s="724"/>
      <c r="Q773" s="724"/>
      <c r="R773" s="724"/>
      <c r="S773" s="724"/>
      <c r="T773" s="724"/>
      <c r="U773" s="724"/>
      <c r="V773" s="724"/>
      <c r="W773" s="724"/>
      <c r="X773" s="724"/>
      <c r="Y773" s="724"/>
      <c r="Z773" s="724"/>
    </row>
    <row r="774" spans="1:26" ht="14.25" customHeight="1">
      <c r="A774" s="724"/>
      <c r="B774" s="724"/>
      <c r="C774" s="724"/>
      <c r="D774" s="724"/>
      <c r="E774" s="724"/>
      <c r="F774" s="724"/>
      <c r="G774" s="724"/>
      <c r="H774" s="724"/>
      <c r="I774" s="724"/>
      <c r="J774" s="724"/>
      <c r="K774" s="724"/>
      <c r="L774" s="724"/>
      <c r="M774" s="724"/>
      <c r="N774" s="724"/>
      <c r="O774" s="724"/>
      <c r="P774" s="724"/>
      <c r="Q774" s="724"/>
      <c r="R774" s="724"/>
      <c r="S774" s="724"/>
      <c r="T774" s="724"/>
      <c r="U774" s="724"/>
      <c r="V774" s="724"/>
      <c r="W774" s="724"/>
      <c r="X774" s="724"/>
      <c r="Y774" s="724"/>
      <c r="Z774" s="724"/>
    </row>
    <row r="775" spans="1:26" ht="14.25" customHeight="1">
      <c r="A775" s="724"/>
      <c r="B775" s="724"/>
      <c r="C775" s="724"/>
      <c r="D775" s="724"/>
      <c r="E775" s="724"/>
      <c r="F775" s="724"/>
      <c r="G775" s="724"/>
      <c r="H775" s="724"/>
      <c r="I775" s="724"/>
      <c r="J775" s="724"/>
      <c r="K775" s="724"/>
      <c r="L775" s="724"/>
      <c r="M775" s="724"/>
      <c r="N775" s="724"/>
      <c r="O775" s="724"/>
      <c r="P775" s="724"/>
      <c r="Q775" s="724"/>
      <c r="R775" s="724"/>
      <c r="S775" s="724"/>
      <c r="T775" s="724"/>
      <c r="U775" s="724"/>
      <c r="V775" s="724"/>
      <c r="W775" s="724"/>
      <c r="X775" s="724"/>
      <c r="Y775" s="724"/>
      <c r="Z775" s="724"/>
    </row>
    <row r="776" spans="1:26" ht="14.25" customHeight="1">
      <c r="A776" s="724"/>
      <c r="B776" s="724"/>
      <c r="C776" s="724"/>
      <c r="D776" s="724"/>
      <c r="E776" s="724"/>
      <c r="F776" s="724"/>
      <c r="G776" s="724"/>
      <c r="H776" s="724"/>
      <c r="I776" s="724"/>
      <c r="J776" s="724"/>
      <c r="K776" s="724"/>
      <c r="L776" s="724"/>
      <c r="M776" s="724"/>
      <c r="N776" s="724"/>
      <c r="O776" s="724"/>
      <c r="P776" s="724"/>
      <c r="Q776" s="724"/>
      <c r="R776" s="724"/>
      <c r="S776" s="724"/>
      <c r="T776" s="724"/>
      <c r="U776" s="724"/>
      <c r="V776" s="724"/>
      <c r="W776" s="724"/>
      <c r="X776" s="724"/>
      <c r="Y776" s="724"/>
      <c r="Z776" s="724"/>
    </row>
    <row r="777" spans="1:26" ht="14.25" customHeight="1">
      <c r="A777" s="724"/>
      <c r="B777" s="724"/>
      <c r="C777" s="724"/>
      <c r="D777" s="724"/>
      <c r="E777" s="724"/>
      <c r="F777" s="724"/>
      <c r="G777" s="724"/>
      <c r="H777" s="724"/>
      <c r="I777" s="724"/>
      <c r="J777" s="724"/>
      <c r="K777" s="724"/>
      <c r="L777" s="724"/>
      <c r="M777" s="724"/>
      <c r="N777" s="724"/>
      <c r="O777" s="724"/>
      <c r="P777" s="724"/>
      <c r="Q777" s="724"/>
      <c r="R777" s="724"/>
      <c r="S777" s="724"/>
      <c r="T777" s="724"/>
      <c r="U777" s="724"/>
      <c r="V777" s="724"/>
      <c r="W777" s="724"/>
      <c r="X777" s="724"/>
      <c r="Y777" s="724"/>
      <c r="Z777" s="724"/>
    </row>
    <row r="778" spans="1:26" ht="14.25" customHeight="1">
      <c r="A778" s="724"/>
      <c r="B778" s="724"/>
      <c r="C778" s="724"/>
      <c r="D778" s="724"/>
      <c r="E778" s="724"/>
      <c r="F778" s="724"/>
      <c r="G778" s="724"/>
      <c r="H778" s="724"/>
      <c r="I778" s="724"/>
      <c r="J778" s="724"/>
      <c r="K778" s="724"/>
      <c r="L778" s="724"/>
      <c r="M778" s="724"/>
      <c r="N778" s="724"/>
      <c r="O778" s="724"/>
      <c r="P778" s="724"/>
      <c r="Q778" s="724"/>
      <c r="R778" s="724"/>
      <c r="S778" s="724"/>
      <c r="T778" s="724"/>
      <c r="U778" s="724"/>
      <c r="V778" s="724"/>
      <c r="W778" s="724"/>
      <c r="X778" s="724"/>
      <c r="Y778" s="724"/>
      <c r="Z778" s="724"/>
    </row>
    <row r="779" spans="1:26" ht="14.25" customHeight="1">
      <c r="A779" s="724"/>
      <c r="B779" s="724"/>
      <c r="C779" s="724"/>
      <c r="D779" s="724"/>
      <c r="E779" s="724"/>
      <c r="F779" s="724"/>
      <c r="G779" s="724"/>
      <c r="H779" s="724"/>
      <c r="I779" s="724"/>
      <c r="J779" s="724"/>
      <c r="K779" s="724"/>
      <c r="L779" s="724"/>
      <c r="M779" s="724"/>
      <c r="N779" s="724"/>
      <c r="O779" s="724"/>
      <c r="P779" s="724"/>
      <c r="Q779" s="724"/>
      <c r="R779" s="724"/>
      <c r="S779" s="724"/>
      <c r="T779" s="724"/>
      <c r="U779" s="724"/>
      <c r="V779" s="724"/>
      <c r="W779" s="724"/>
      <c r="X779" s="724"/>
      <c r="Y779" s="724"/>
      <c r="Z779" s="724"/>
    </row>
    <row r="780" spans="1:26" ht="14.25" customHeight="1">
      <c r="A780" s="724"/>
      <c r="B780" s="724"/>
      <c r="C780" s="724"/>
      <c r="D780" s="724"/>
      <c r="E780" s="724"/>
      <c r="F780" s="724"/>
      <c r="G780" s="724"/>
      <c r="H780" s="724"/>
      <c r="I780" s="724"/>
      <c r="J780" s="724"/>
      <c r="K780" s="724"/>
      <c r="L780" s="724"/>
      <c r="M780" s="724"/>
      <c r="N780" s="724"/>
      <c r="O780" s="724"/>
      <c r="P780" s="724"/>
      <c r="Q780" s="724"/>
      <c r="R780" s="724"/>
      <c r="S780" s="724"/>
      <c r="T780" s="724"/>
      <c r="U780" s="724"/>
      <c r="V780" s="724"/>
      <c r="W780" s="724"/>
      <c r="X780" s="724"/>
      <c r="Y780" s="724"/>
      <c r="Z780" s="724"/>
    </row>
    <row r="781" spans="1:26" ht="14.25" customHeight="1">
      <c r="A781" s="724"/>
      <c r="B781" s="724"/>
      <c r="C781" s="724"/>
      <c r="D781" s="724"/>
      <c r="E781" s="724"/>
      <c r="F781" s="724"/>
      <c r="G781" s="724"/>
      <c r="H781" s="724"/>
      <c r="I781" s="724"/>
      <c r="J781" s="724"/>
      <c r="K781" s="724"/>
      <c r="L781" s="724"/>
      <c r="M781" s="724"/>
      <c r="N781" s="724"/>
      <c r="O781" s="724"/>
      <c r="P781" s="724"/>
      <c r="Q781" s="724"/>
      <c r="R781" s="724"/>
      <c r="S781" s="724"/>
      <c r="T781" s="724"/>
      <c r="U781" s="724"/>
      <c r="V781" s="724"/>
      <c r="W781" s="724"/>
      <c r="X781" s="724"/>
      <c r="Y781" s="724"/>
      <c r="Z781" s="724"/>
    </row>
    <row r="782" spans="1:26" ht="14.25" customHeight="1">
      <c r="A782" s="724"/>
      <c r="B782" s="724"/>
      <c r="C782" s="724"/>
      <c r="D782" s="724"/>
      <c r="E782" s="724"/>
      <c r="F782" s="724"/>
      <c r="G782" s="724"/>
      <c r="H782" s="724"/>
      <c r="I782" s="724"/>
      <c r="J782" s="724"/>
      <c r="K782" s="724"/>
      <c r="L782" s="724"/>
      <c r="M782" s="724"/>
      <c r="N782" s="724"/>
      <c r="O782" s="724"/>
      <c r="P782" s="724"/>
      <c r="Q782" s="724"/>
      <c r="R782" s="724"/>
      <c r="S782" s="724"/>
      <c r="T782" s="724"/>
      <c r="U782" s="724"/>
      <c r="V782" s="724"/>
      <c r="W782" s="724"/>
      <c r="X782" s="724"/>
      <c r="Y782" s="724"/>
      <c r="Z782" s="724"/>
    </row>
    <row r="783" spans="1:26" ht="14.25" customHeight="1">
      <c r="A783" s="724"/>
      <c r="B783" s="724"/>
      <c r="C783" s="724"/>
      <c r="D783" s="724"/>
      <c r="E783" s="724"/>
      <c r="F783" s="724"/>
      <c r="G783" s="724"/>
      <c r="H783" s="724"/>
      <c r="I783" s="724"/>
      <c r="J783" s="724"/>
      <c r="K783" s="724"/>
      <c r="L783" s="724"/>
      <c r="M783" s="724"/>
      <c r="N783" s="724"/>
      <c r="O783" s="724"/>
      <c r="P783" s="724"/>
      <c r="Q783" s="724"/>
      <c r="R783" s="724"/>
      <c r="S783" s="724"/>
      <c r="T783" s="724"/>
      <c r="U783" s="724"/>
      <c r="V783" s="724"/>
      <c r="W783" s="724"/>
      <c r="X783" s="724"/>
      <c r="Y783" s="724"/>
      <c r="Z783" s="724"/>
    </row>
    <row r="784" spans="1:26" ht="14.25" customHeight="1">
      <c r="A784" s="724"/>
      <c r="B784" s="724"/>
      <c r="C784" s="724"/>
      <c r="D784" s="724"/>
      <c r="E784" s="724"/>
      <c r="F784" s="724"/>
      <c r="G784" s="724"/>
      <c r="H784" s="724"/>
      <c r="I784" s="724"/>
      <c r="J784" s="724"/>
      <c r="K784" s="724"/>
      <c r="L784" s="724"/>
      <c r="M784" s="724"/>
      <c r="N784" s="724"/>
      <c r="O784" s="724"/>
      <c r="P784" s="724"/>
      <c r="Q784" s="724"/>
      <c r="R784" s="724"/>
      <c r="S784" s="724"/>
      <c r="T784" s="724"/>
      <c r="U784" s="724"/>
      <c r="V784" s="724"/>
      <c r="W784" s="724"/>
      <c r="X784" s="724"/>
      <c r="Y784" s="724"/>
      <c r="Z784" s="724"/>
    </row>
    <row r="785" spans="1:26" ht="14.25" customHeight="1">
      <c r="A785" s="724"/>
      <c r="B785" s="724"/>
      <c r="C785" s="724"/>
      <c r="D785" s="724"/>
      <c r="E785" s="724"/>
      <c r="F785" s="724"/>
      <c r="G785" s="724"/>
      <c r="H785" s="724"/>
      <c r="I785" s="724"/>
      <c r="J785" s="724"/>
      <c r="K785" s="724"/>
      <c r="L785" s="724"/>
      <c r="M785" s="724"/>
      <c r="N785" s="724"/>
      <c r="O785" s="724"/>
      <c r="P785" s="724"/>
      <c r="Q785" s="724"/>
      <c r="R785" s="724"/>
      <c r="S785" s="724"/>
      <c r="T785" s="724"/>
      <c r="U785" s="724"/>
      <c r="V785" s="724"/>
      <c r="W785" s="724"/>
      <c r="X785" s="724"/>
      <c r="Y785" s="724"/>
      <c r="Z785" s="724"/>
    </row>
    <row r="786" spans="1:26" ht="14.25" customHeight="1">
      <c r="A786" s="724"/>
      <c r="B786" s="724"/>
      <c r="C786" s="724"/>
      <c r="D786" s="724"/>
      <c r="E786" s="724"/>
      <c r="F786" s="724"/>
      <c r="G786" s="724"/>
      <c r="H786" s="724"/>
      <c r="I786" s="724"/>
      <c r="J786" s="724"/>
      <c r="K786" s="724"/>
      <c r="L786" s="724"/>
      <c r="M786" s="724"/>
      <c r="N786" s="724"/>
      <c r="O786" s="724"/>
      <c r="P786" s="724"/>
      <c r="Q786" s="724"/>
      <c r="R786" s="724"/>
      <c r="S786" s="724"/>
      <c r="T786" s="724"/>
      <c r="U786" s="724"/>
      <c r="V786" s="724"/>
      <c r="W786" s="724"/>
      <c r="X786" s="724"/>
      <c r="Y786" s="724"/>
      <c r="Z786" s="724"/>
    </row>
    <row r="787" spans="1:26" ht="14.25" customHeight="1">
      <c r="A787" s="724"/>
      <c r="B787" s="724"/>
      <c r="C787" s="724"/>
      <c r="D787" s="724"/>
      <c r="E787" s="724"/>
      <c r="F787" s="724"/>
      <c r="G787" s="724"/>
      <c r="H787" s="724"/>
      <c r="I787" s="724"/>
      <c r="J787" s="724"/>
      <c r="K787" s="724"/>
      <c r="L787" s="724"/>
      <c r="M787" s="724"/>
      <c r="N787" s="724"/>
      <c r="O787" s="724"/>
      <c r="P787" s="724"/>
      <c r="Q787" s="724"/>
      <c r="R787" s="724"/>
      <c r="S787" s="724"/>
      <c r="T787" s="724"/>
      <c r="U787" s="724"/>
      <c r="V787" s="724"/>
      <c r="W787" s="724"/>
      <c r="X787" s="724"/>
      <c r="Y787" s="724"/>
      <c r="Z787" s="724"/>
    </row>
    <row r="788" spans="1:26" ht="14.25" customHeight="1">
      <c r="A788" s="724"/>
      <c r="B788" s="724"/>
      <c r="C788" s="724"/>
      <c r="D788" s="724"/>
      <c r="E788" s="724"/>
      <c r="F788" s="724"/>
      <c r="G788" s="724"/>
      <c r="H788" s="724"/>
      <c r="I788" s="724"/>
      <c r="J788" s="724"/>
      <c r="K788" s="724"/>
      <c r="L788" s="724"/>
      <c r="M788" s="724"/>
      <c r="N788" s="724"/>
      <c r="O788" s="724"/>
      <c r="P788" s="724"/>
      <c r="Q788" s="724"/>
      <c r="R788" s="724"/>
      <c r="S788" s="724"/>
      <c r="T788" s="724"/>
      <c r="U788" s="724"/>
      <c r="V788" s="724"/>
      <c r="W788" s="724"/>
      <c r="X788" s="724"/>
      <c r="Y788" s="724"/>
      <c r="Z788" s="724"/>
    </row>
    <row r="789" spans="1:26" ht="14.25" customHeight="1">
      <c r="A789" s="724"/>
      <c r="B789" s="724"/>
      <c r="C789" s="724"/>
      <c r="D789" s="724"/>
      <c r="E789" s="724"/>
      <c r="F789" s="724"/>
      <c r="G789" s="724"/>
      <c r="H789" s="724"/>
      <c r="I789" s="724"/>
      <c r="J789" s="724"/>
      <c r="K789" s="724"/>
      <c r="L789" s="724"/>
      <c r="M789" s="724"/>
      <c r="N789" s="724"/>
      <c r="O789" s="724"/>
      <c r="P789" s="724"/>
      <c r="Q789" s="724"/>
      <c r="R789" s="724"/>
      <c r="S789" s="724"/>
      <c r="T789" s="724"/>
      <c r="U789" s="724"/>
      <c r="V789" s="724"/>
      <c r="W789" s="724"/>
      <c r="X789" s="724"/>
      <c r="Y789" s="724"/>
      <c r="Z789" s="724"/>
    </row>
    <row r="790" spans="1:26" ht="14.25" customHeight="1">
      <c r="A790" s="724"/>
      <c r="B790" s="724"/>
      <c r="C790" s="724"/>
      <c r="D790" s="724"/>
      <c r="E790" s="724"/>
      <c r="F790" s="724"/>
      <c r="G790" s="724"/>
      <c r="H790" s="724"/>
      <c r="I790" s="724"/>
      <c r="J790" s="724"/>
      <c r="K790" s="724"/>
      <c r="L790" s="724"/>
      <c r="M790" s="724"/>
      <c r="N790" s="724"/>
      <c r="O790" s="724"/>
      <c r="P790" s="724"/>
      <c r="Q790" s="724"/>
      <c r="R790" s="724"/>
      <c r="S790" s="724"/>
      <c r="T790" s="724"/>
      <c r="U790" s="724"/>
      <c r="V790" s="724"/>
      <c r="W790" s="724"/>
      <c r="X790" s="724"/>
      <c r="Y790" s="724"/>
      <c r="Z790" s="724"/>
    </row>
    <row r="791" spans="1:26" ht="14.25" customHeight="1">
      <c r="A791" s="724"/>
      <c r="B791" s="724"/>
      <c r="C791" s="724"/>
      <c r="D791" s="724"/>
      <c r="E791" s="724"/>
      <c r="F791" s="724"/>
      <c r="G791" s="724"/>
      <c r="H791" s="724"/>
      <c r="I791" s="724"/>
      <c r="J791" s="724"/>
      <c r="K791" s="724"/>
      <c r="L791" s="724"/>
      <c r="M791" s="724"/>
      <c r="N791" s="724"/>
      <c r="O791" s="724"/>
      <c r="P791" s="724"/>
      <c r="Q791" s="724"/>
      <c r="R791" s="724"/>
      <c r="S791" s="724"/>
      <c r="T791" s="724"/>
      <c r="U791" s="724"/>
      <c r="V791" s="724"/>
      <c r="W791" s="724"/>
      <c r="X791" s="724"/>
      <c r="Y791" s="724"/>
      <c r="Z791" s="724"/>
    </row>
    <row r="792" spans="1:26" ht="14.25" customHeight="1">
      <c r="A792" s="724"/>
      <c r="B792" s="724"/>
      <c r="C792" s="724"/>
      <c r="D792" s="724"/>
      <c r="E792" s="724"/>
      <c r="F792" s="724"/>
      <c r="G792" s="724"/>
      <c r="H792" s="724"/>
      <c r="I792" s="724"/>
      <c r="J792" s="724"/>
      <c r="K792" s="724"/>
      <c r="L792" s="724"/>
      <c r="M792" s="724"/>
      <c r="N792" s="724"/>
      <c r="O792" s="724"/>
      <c r="P792" s="724"/>
      <c r="Q792" s="724"/>
      <c r="R792" s="724"/>
      <c r="S792" s="724"/>
      <c r="T792" s="724"/>
      <c r="U792" s="724"/>
      <c r="V792" s="724"/>
      <c r="W792" s="724"/>
      <c r="X792" s="724"/>
      <c r="Y792" s="724"/>
      <c r="Z792" s="724"/>
    </row>
    <row r="793" spans="1:26" ht="14.25" customHeight="1">
      <c r="A793" s="724"/>
      <c r="B793" s="724"/>
      <c r="C793" s="724"/>
      <c r="D793" s="724"/>
      <c r="E793" s="724"/>
      <c r="F793" s="724"/>
      <c r="G793" s="724"/>
      <c r="H793" s="724"/>
      <c r="I793" s="724"/>
      <c r="J793" s="724"/>
      <c r="K793" s="724"/>
      <c r="L793" s="724"/>
      <c r="M793" s="724"/>
      <c r="N793" s="724"/>
      <c r="O793" s="724"/>
      <c r="P793" s="724"/>
      <c r="Q793" s="724"/>
      <c r="R793" s="724"/>
      <c r="S793" s="724"/>
      <c r="T793" s="724"/>
      <c r="U793" s="724"/>
      <c r="V793" s="724"/>
      <c r="W793" s="724"/>
      <c r="X793" s="724"/>
      <c r="Y793" s="724"/>
      <c r="Z793" s="724"/>
    </row>
    <row r="794" spans="1:26" ht="14.25" customHeight="1">
      <c r="A794" s="724"/>
      <c r="B794" s="724"/>
      <c r="C794" s="724"/>
      <c r="D794" s="724"/>
      <c r="E794" s="724"/>
      <c r="F794" s="724"/>
      <c r="G794" s="724"/>
      <c r="H794" s="724"/>
      <c r="I794" s="724"/>
      <c r="J794" s="724"/>
      <c r="K794" s="724"/>
      <c r="L794" s="724"/>
      <c r="M794" s="724"/>
      <c r="N794" s="724"/>
      <c r="O794" s="724"/>
      <c r="P794" s="724"/>
      <c r="Q794" s="724"/>
      <c r="R794" s="724"/>
      <c r="S794" s="724"/>
      <c r="T794" s="724"/>
      <c r="U794" s="724"/>
      <c r="V794" s="724"/>
      <c r="W794" s="724"/>
      <c r="X794" s="724"/>
      <c r="Y794" s="724"/>
      <c r="Z794" s="724"/>
    </row>
    <row r="795" spans="1:26" ht="14.25" customHeight="1">
      <c r="A795" s="724"/>
      <c r="B795" s="724"/>
      <c r="C795" s="724"/>
      <c r="D795" s="724"/>
      <c r="E795" s="724"/>
      <c r="F795" s="724"/>
      <c r="G795" s="724"/>
      <c r="H795" s="724"/>
      <c r="I795" s="724"/>
      <c r="J795" s="724"/>
      <c r="K795" s="724"/>
      <c r="L795" s="724"/>
      <c r="M795" s="724"/>
      <c r="N795" s="724"/>
      <c r="O795" s="724"/>
      <c r="P795" s="724"/>
      <c r="Q795" s="724"/>
      <c r="R795" s="724"/>
      <c r="S795" s="724"/>
      <c r="T795" s="724"/>
      <c r="U795" s="724"/>
      <c r="V795" s="724"/>
      <c r="W795" s="724"/>
      <c r="X795" s="724"/>
      <c r="Y795" s="724"/>
      <c r="Z795" s="724"/>
    </row>
    <row r="796" spans="1:26" ht="14.25" customHeight="1">
      <c r="A796" s="724"/>
      <c r="B796" s="724"/>
      <c r="C796" s="724"/>
      <c r="D796" s="724"/>
      <c r="E796" s="724"/>
      <c r="F796" s="724"/>
      <c r="G796" s="724"/>
      <c r="H796" s="724"/>
      <c r="I796" s="724"/>
      <c r="J796" s="724"/>
      <c r="K796" s="724"/>
      <c r="L796" s="724"/>
      <c r="M796" s="724"/>
      <c r="N796" s="724"/>
      <c r="O796" s="724"/>
      <c r="P796" s="724"/>
      <c r="Q796" s="724"/>
      <c r="R796" s="724"/>
      <c r="S796" s="724"/>
      <c r="T796" s="724"/>
      <c r="U796" s="724"/>
      <c r="V796" s="724"/>
      <c r="W796" s="724"/>
      <c r="X796" s="724"/>
      <c r="Y796" s="724"/>
      <c r="Z796" s="724"/>
    </row>
    <row r="797" spans="1:26" ht="14.25" customHeight="1">
      <c r="A797" s="724"/>
      <c r="B797" s="724"/>
      <c r="C797" s="724"/>
      <c r="D797" s="724"/>
      <c r="E797" s="724"/>
      <c r="F797" s="724"/>
      <c r="G797" s="724"/>
      <c r="H797" s="724"/>
      <c r="I797" s="724"/>
      <c r="J797" s="724"/>
      <c r="K797" s="724"/>
      <c r="L797" s="724"/>
      <c r="M797" s="724"/>
      <c r="N797" s="724"/>
      <c r="O797" s="724"/>
      <c r="P797" s="724"/>
      <c r="Q797" s="724"/>
      <c r="R797" s="724"/>
      <c r="S797" s="724"/>
      <c r="T797" s="724"/>
      <c r="U797" s="724"/>
      <c r="V797" s="724"/>
      <c r="W797" s="724"/>
      <c r="X797" s="724"/>
      <c r="Y797" s="724"/>
      <c r="Z797" s="724"/>
    </row>
    <row r="798" spans="1:26" ht="14.25" customHeight="1">
      <c r="A798" s="724"/>
      <c r="B798" s="724"/>
      <c r="C798" s="724"/>
      <c r="D798" s="724"/>
      <c r="E798" s="724"/>
      <c r="F798" s="724"/>
      <c r="G798" s="724"/>
      <c r="H798" s="724"/>
      <c r="I798" s="724"/>
      <c r="J798" s="724"/>
      <c r="K798" s="724"/>
      <c r="L798" s="724"/>
      <c r="M798" s="724"/>
      <c r="N798" s="724"/>
      <c r="O798" s="724"/>
      <c r="P798" s="724"/>
      <c r="Q798" s="724"/>
      <c r="R798" s="724"/>
      <c r="S798" s="724"/>
      <c r="T798" s="724"/>
      <c r="U798" s="724"/>
      <c r="V798" s="724"/>
      <c r="W798" s="724"/>
      <c r="X798" s="724"/>
      <c r="Y798" s="724"/>
      <c r="Z798" s="724"/>
    </row>
    <row r="799" spans="1:26" ht="14.25" customHeight="1">
      <c r="A799" s="724"/>
      <c r="B799" s="724"/>
      <c r="C799" s="724"/>
      <c r="D799" s="724"/>
      <c r="E799" s="724"/>
      <c r="F799" s="724"/>
      <c r="G799" s="724"/>
      <c r="H799" s="724"/>
      <c r="I799" s="724"/>
      <c r="J799" s="724"/>
      <c r="K799" s="724"/>
      <c r="L799" s="724"/>
      <c r="M799" s="724"/>
      <c r="N799" s="724"/>
      <c r="O799" s="724"/>
      <c r="P799" s="724"/>
      <c r="Q799" s="724"/>
      <c r="R799" s="724"/>
      <c r="S799" s="724"/>
      <c r="T799" s="724"/>
      <c r="U799" s="724"/>
      <c r="V799" s="724"/>
      <c r="W799" s="724"/>
      <c r="X799" s="724"/>
      <c r="Y799" s="724"/>
      <c r="Z799" s="724"/>
    </row>
    <row r="800" spans="1:26" ht="14.25" customHeight="1">
      <c r="A800" s="724"/>
      <c r="B800" s="724"/>
      <c r="C800" s="724"/>
      <c r="D800" s="724"/>
      <c r="E800" s="724"/>
      <c r="F800" s="724"/>
      <c r="G800" s="724"/>
      <c r="H800" s="724"/>
      <c r="I800" s="724"/>
      <c r="J800" s="724"/>
      <c r="K800" s="724"/>
      <c r="L800" s="724"/>
      <c r="M800" s="724"/>
      <c r="N800" s="724"/>
      <c r="O800" s="724"/>
      <c r="P800" s="724"/>
      <c r="Q800" s="724"/>
      <c r="R800" s="724"/>
      <c r="S800" s="724"/>
      <c r="T800" s="724"/>
      <c r="U800" s="724"/>
      <c r="V800" s="724"/>
      <c r="W800" s="724"/>
      <c r="X800" s="724"/>
      <c r="Y800" s="724"/>
      <c r="Z800" s="724"/>
    </row>
    <row r="801" spans="1:26" ht="14.25" customHeight="1">
      <c r="A801" s="724"/>
      <c r="B801" s="724"/>
      <c r="C801" s="724"/>
      <c r="D801" s="724"/>
      <c r="E801" s="724"/>
      <c r="F801" s="724"/>
      <c r="G801" s="724"/>
      <c r="H801" s="724"/>
      <c r="I801" s="724"/>
      <c r="J801" s="724"/>
      <c r="K801" s="724"/>
      <c r="L801" s="724"/>
      <c r="M801" s="724"/>
      <c r="N801" s="724"/>
      <c r="O801" s="724"/>
      <c r="P801" s="724"/>
      <c r="Q801" s="724"/>
      <c r="R801" s="724"/>
      <c r="S801" s="724"/>
      <c r="T801" s="724"/>
      <c r="U801" s="724"/>
      <c r="V801" s="724"/>
      <c r="W801" s="724"/>
      <c r="X801" s="724"/>
      <c r="Y801" s="724"/>
      <c r="Z801" s="724"/>
    </row>
    <row r="802" spans="1:26" ht="14.25" customHeight="1">
      <c r="A802" s="724"/>
      <c r="B802" s="724"/>
      <c r="C802" s="724"/>
      <c r="D802" s="724"/>
      <c r="E802" s="724"/>
      <c r="F802" s="724"/>
      <c r="G802" s="724"/>
      <c r="H802" s="724"/>
      <c r="I802" s="724"/>
      <c r="J802" s="724"/>
      <c r="K802" s="724"/>
      <c r="L802" s="724"/>
      <c r="M802" s="724"/>
      <c r="N802" s="724"/>
      <c r="O802" s="724"/>
      <c r="P802" s="724"/>
      <c r="Q802" s="724"/>
      <c r="R802" s="724"/>
      <c r="S802" s="724"/>
      <c r="T802" s="724"/>
      <c r="U802" s="724"/>
      <c r="V802" s="724"/>
      <c r="W802" s="724"/>
      <c r="X802" s="724"/>
      <c r="Y802" s="724"/>
      <c r="Z802" s="724"/>
    </row>
    <row r="803" spans="1:26" ht="14.25" customHeight="1">
      <c r="A803" s="724"/>
      <c r="B803" s="724"/>
      <c r="C803" s="724"/>
      <c r="D803" s="724"/>
      <c r="E803" s="724"/>
      <c r="F803" s="724"/>
      <c r="G803" s="724"/>
      <c r="H803" s="724"/>
      <c r="I803" s="724"/>
      <c r="J803" s="724"/>
      <c r="K803" s="724"/>
      <c r="L803" s="724"/>
      <c r="M803" s="724"/>
      <c r="N803" s="724"/>
      <c r="O803" s="724"/>
      <c r="P803" s="724"/>
      <c r="Q803" s="724"/>
      <c r="R803" s="724"/>
      <c r="S803" s="724"/>
      <c r="T803" s="724"/>
      <c r="U803" s="724"/>
      <c r="V803" s="724"/>
      <c r="W803" s="724"/>
      <c r="X803" s="724"/>
      <c r="Y803" s="724"/>
      <c r="Z803" s="724"/>
    </row>
    <row r="804" spans="1:26" ht="14.25" customHeight="1">
      <c r="A804" s="724"/>
      <c r="B804" s="724"/>
      <c r="C804" s="724"/>
      <c r="D804" s="724"/>
      <c r="E804" s="724"/>
      <c r="F804" s="724"/>
      <c r="G804" s="724"/>
      <c r="H804" s="724"/>
      <c r="I804" s="724"/>
      <c r="J804" s="724"/>
      <c r="K804" s="724"/>
      <c r="L804" s="724"/>
      <c r="M804" s="724"/>
      <c r="N804" s="724"/>
      <c r="O804" s="724"/>
      <c r="P804" s="724"/>
      <c r="Q804" s="724"/>
      <c r="R804" s="724"/>
      <c r="S804" s="724"/>
      <c r="T804" s="724"/>
      <c r="U804" s="724"/>
      <c r="V804" s="724"/>
      <c r="W804" s="724"/>
      <c r="X804" s="724"/>
      <c r="Y804" s="724"/>
      <c r="Z804" s="724"/>
    </row>
    <row r="805" spans="1:26" ht="14.25" customHeight="1">
      <c r="A805" s="724"/>
      <c r="B805" s="724"/>
      <c r="C805" s="724"/>
      <c r="D805" s="724"/>
      <c r="E805" s="724"/>
      <c r="F805" s="724"/>
      <c r="G805" s="724"/>
      <c r="H805" s="724"/>
      <c r="I805" s="724"/>
      <c r="J805" s="724"/>
      <c r="K805" s="724"/>
      <c r="L805" s="724"/>
      <c r="M805" s="724"/>
      <c r="N805" s="724"/>
      <c r="O805" s="724"/>
      <c r="P805" s="724"/>
      <c r="Q805" s="724"/>
      <c r="R805" s="724"/>
      <c r="S805" s="724"/>
      <c r="T805" s="724"/>
      <c r="U805" s="724"/>
      <c r="V805" s="724"/>
      <c r="W805" s="724"/>
      <c r="X805" s="724"/>
      <c r="Y805" s="724"/>
      <c r="Z805" s="724"/>
    </row>
    <row r="806" spans="1:26" ht="14.25" customHeight="1">
      <c r="A806" s="724"/>
      <c r="B806" s="724"/>
      <c r="C806" s="724"/>
      <c r="D806" s="724"/>
      <c r="E806" s="724"/>
      <c r="F806" s="724"/>
      <c r="G806" s="724"/>
      <c r="H806" s="724"/>
      <c r="I806" s="724"/>
      <c r="J806" s="724"/>
      <c r="K806" s="724"/>
      <c r="L806" s="724"/>
      <c r="M806" s="724"/>
      <c r="N806" s="724"/>
      <c r="O806" s="724"/>
      <c r="P806" s="724"/>
      <c r="Q806" s="724"/>
      <c r="R806" s="724"/>
      <c r="S806" s="724"/>
      <c r="T806" s="724"/>
      <c r="U806" s="724"/>
      <c r="V806" s="724"/>
      <c r="W806" s="724"/>
      <c r="X806" s="724"/>
      <c r="Y806" s="724"/>
      <c r="Z806" s="724"/>
    </row>
    <row r="807" spans="1:26" ht="14.25" customHeight="1">
      <c r="A807" s="724"/>
      <c r="B807" s="724"/>
      <c r="C807" s="724"/>
      <c r="D807" s="724"/>
      <c r="E807" s="724"/>
      <c r="F807" s="724"/>
      <c r="G807" s="724"/>
      <c r="H807" s="724"/>
      <c r="I807" s="724"/>
      <c r="J807" s="724"/>
      <c r="K807" s="724"/>
      <c r="L807" s="724"/>
      <c r="M807" s="724"/>
      <c r="N807" s="724"/>
      <c r="O807" s="724"/>
      <c r="P807" s="724"/>
      <c r="Q807" s="724"/>
      <c r="R807" s="724"/>
      <c r="S807" s="724"/>
      <c r="T807" s="724"/>
      <c r="U807" s="724"/>
      <c r="V807" s="724"/>
      <c r="W807" s="724"/>
      <c r="X807" s="724"/>
      <c r="Y807" s="724"/>
      <c r="Z807" s="724"/>
    </row>
    <row r="808" spans="1:26" ht="14.25" customHeight="1">
      <c r="A808" s="724"/>
      <c r="B808" s="724"/>
      <c r="C808" s="724"/>
      <c r="D808" s="724"/>
      <c r="E808" s="724"/>
      <c r="F808" s="724"/>
      <c r="G808" s="724"/>
      <c r="H808" s="724"/>
      <c r="I808" s="724"/>
      <c r="J808" s="724"/>
      <c r="K808" s="724"/>
      <c r="L808" s="724"/>
      <c r="M808" s="724"/>
      <c r="N808" s="724"/>
      <c r="O808" s="724"/>
      <c r="P808" s="724"/>
      <c r="Q808" s="724"/>
      <c r="R808" s="724"/>
      <c r="S808" s="724"/>
      <c r="T808" s="724"/>
      <c r="U808" s="724"/>
      <c r="V808" s="724"/>
      <c r="W808" s="724"/>
      <c r="X808" s="724"/>
      <c r="Y808" s="724"/>
      <c r="Z808" s="724"/>
    </row>
    <row r="809" spans="1:26" ht="14.25" customHeight="1">
      <c r="A809" s="724"/>
      <c r="B809" s="724"/>
      <c r="C809" s="724"/>
      <c r="D809" s="724"/>
      <c r="E809" s="724"/>
      <c r="F809" s="724"/>
      <c r="G809" s="724"/>
      <c r="H809" s="724"/>
      <c r="I809" s="724"/>
      <c r="J809" s="724"/>
      <c r="K809" s="724"/>
      <c r="L809" s="724"/>
      <c r="M809" s="724"/>
      <c r="N809" s="724"/>
      <c r="O809" s="724"/>
      <c r="P809" s="724"/>
      <c r="Q809" s="724"/>
      <c r="R809" s="724"/>
      <c r="S809" s="724"/>
      <c r="T809" s="724"/>
      <c r="U809" s="724"/>
      <c r="V809" s="724"/>
      <c r="W809" s="724"/>
      <c r="X809" s="724"/>
      <c r="Y809" s="724"/>
      <c r="Z809" s="724"/>
    </row>
    <row r="810" spans="1:26" ht="14.25" customHeight="1">
      <c r="A810" s="724"/>
      <c r="B810" s="724"/>
      <c r="C810" s="724"/>
      <c r="D810" s="724"/>
      <c r="E810" s="724"/>
      <c r="F810" s="724"/>
      <c r="G810" s="724"/>
      <c r="H810" s="724"/>
      <c r="I810" s="724"/>
      <c r="J810" s="724"/>
      <c r="K810" s="724"/>
      <c r="L810" s="724"/>
      <c r="M810" s="724"/>
      <c r="N810" s="724"/>
      <c r="O810" s="724"/>
      <c r="P810" s="724"/>
      <c r="Q810" s="724"/>
      <c r="R810" s="724"/>
      <c r="S810" s="724"/>
      <c r="T810" s="724"/>
      <c r="U810" s="724"/>
      <c r="V810" s="724"/>
      <c r="W810" s="724"/>
      <c r="X810" s="724"/>
      <c r="Y810" s="724"/>
      <c r="Z810" s="724"/>
    </row>
    <row r="811" spans="1:26" ht="14.25" customHeight="1">
      <c r="A811" s="724"/>
      <c r="B811" s="724"/>
      <c r="C811" s="724"/>
      <c r="D811" s="724"/>
      <c r="E811" s="724"/>
      <c r="F811" s="724"/>
      <c r="G811" s="724"/>
      <c r="H811" s="724"/>
      <c r="I811" s="724"/>
      <c r="J811" s="724"/>
      <c r="K811" s="724"/>
      <c r="L811" s="724"/>
      <c r="M811" s="724"/>
      <c r="N811" s="724"/>
      <c r="O811" s="724"/>
      <c r="P811" s="724"/>
      <c r="Q811" s="724"/>
      <c r="R811" s="724"/>
      <c r="S811" s="724"/>
      <c r="T811" s="724"/>
      <c r="U811" s="724"/>
      <c r="V811" s="724"/>
      <c r="W811" s="724"/>
      <c r="X811" s="724"/>
      <c r="Y811" s="724"/>
      <c r="Z811" s="724"/>
    </row>
    <row r="812" spans="1:26" ht="14.25" customHeight="1">
      <c r="A812" s="724"/>
      <c r="B812" s="724"/>
      <c r="C812" s="724"/>
      <c r="D812" s="724"/>
      <c r="E812" s="724"/>
      <c r="F812" s="724"/>
      <c r="G812" s="724"/>
      <c r="H812" s="724"/>
      <c r="I812" s="724"/>
      <c r="J812" s="724"/>
      <c r="K812" s="724"/>
      <c r="L812" s="724"/>
      <c r="M812" s="724"/>
      <c r="N812" s="724"/>
      <c r="O812" s="724"/>
      <c r="P812" s="724"/>
      <c r="Q812" s="724"/>
      <c r="R812" s="724"/>
      <c r="S812" s="724"/>
      <c r="T812" s="724"/>
      <c r="U812" s="724"/>
      <c r="V812" s="724"/>
      <c r="W812" s="724"/>
      <c r="X812" s="724"/>
      <c r="Y812" s="724"/>
      <c r="Z812" s="724"/>
    </row>
    <row r="813" spans="1:26" ht="14.25" customHeight="1">
      <c r="A813" s="724"/>
      <c r="B813" s="724"/>
      <c r="C813" s="724"/>
      <c r="D813" s="724"/>
      <c r="E813" s="724"/>
      <c r="F813" s="724"/>
      <c r="G813" s="724"/>
      <c r="H813" s="724"/>
      <c r="I813" s="724"/>
      <c r="J813" s="724"/>
      <c r="K813" s="724"/>
      <c r="L813" s="724"/>
      <c r="M813" s="724"/>
      <c r="N813" s="724"/>
      <c r="O813" s="724"/>
      <c r="P813" s="724"/>
      <c r="Q813" s="724"/>
      <c r="R813" s="724"/>
      <c r="S813" s="724"/>
      <c r="T813" s="724"/>
      <c r="U813" s="724"/>
      <c r="V813" s="724"/>
      <c r="W813" s="724"/>
      <c r="X813" s="724"/>
      <c r="Y813" s="724"/>
      <c r="Z813" s="724"/>
    </row>
    <row r="814" spans="1:26" ht="14.25" customHeight="1">
      <c r="A814" s="724"/>
      <c r="B814" s="724"/>
      <c r="C814" s="724"/>
      <c r="D814" s="724"/>
      <c r="E814" s="724"/>
      <c r="F814" s="724"/>
      <c r="G814" s="724"/>
      <c r="H814" s="724"/>
      <c r="I814" s="724"/>
      <c r="J814" s="724"/>
      <c r="K814" s="724"/>
      <c r="L814" s="724"/>
      <c r="M814" s="724"/>
      <c r="N814" s="724"/>
      <c r="O814" s="724"/>
      <c r="P814" s="724"/>
      <c r="Q814" s="724"/>
      <c r="R814" s="724"/>
      <c r="S814" s="724"/>
      <c r="T814" s="724"/>
      <c r="U814" s="724"/>
      <c r="V814" s="724"/>
      <c r="W814" s="724"/>
      <c r="X814" s="724"/>
      <c r="Y814" s="724"/>
      <c r="Z814" s="724"/>
    </row>
    <row r="815" spans="1:26" ht="14.25" customHeight="1">
      <c r="A815" s="724"/>
      <c r="B815" s="724"/>
      <c r="C815" s="724"/>
      <c r="D815" s="724"/>
      <c r="E815" s="724"/>
      <c r="F815" s="724"/>
      <c r="G815" s="724"/>
      <c r="H815" s="724"/>
      <c r="I815" s="724"/>
      <c r="J815" s="724"/>
      <c r="K815" s="724"/>
      <c r="L815" s="724"/>
      <c r="M815" s="724"/>
      <c r="N815" s="724"/>
      <c r="O815" s="724"/>
      <c r="P815" s="724"/>
      <c r="Q815" s="724"/>
      <c r="R815" s="724"/>
      <c r="S815" s="724"/>
      <c r="T815" s="724"/>
      <c r="U815" s="724"/>
      <c r="V815" s="724"/>
      <c r="W815" s="724"/>
      <c r="X815" s="724"/>
      <c r="Y815" s="724"/>
      <c r="Z815" s="724"/>
    </row>
    <row r="816" spans="1:26" ht="14.25" customHeight="1">
      <c r="A816" s="724"/>
      <c r="B816" s="724"/>
      <c r="C816" s="724"/>
      <c r="D816" s="724"/>
      <c r="E816" s="724"/>
      <c r="F816" s="724"/>
      <c r="G816" s="724"/>
      <c r="H816" s="724"/>
      <c r="I816" s="724"/>
      <c r="J816" s="724"/>
      <c r="K816" s="724"/>
      <c r="L816" s="724"/>
      <c r="M816" s="724"/>
      <c r="N816" s="724"/>
      <c r="O816" s="724"/>
      <c r="P816" s="724"/>
      <c r="Q816" s="724"/>
      <c r="R816" s="724"/>
      <c r="S816" s="724"/>
      <c r="T816" s="724"/>
      <c r="U816" s="724"/>
      <c r="V816" s="724"/>
      <c r="W816" s="724"/>
      <c r="X816" s="724"/>
      <c r="Y816" s="724"/>
      <c r="Z816" s="724"/>
    </row>
    <row r="817" spans="1:26" ht="14.25" customHeight="1">
      <c r="A817" s="724"/>
      <c r="B817" s="724"/>
      <c r="C817" s="724"/>
      <c r="D817" s="724"/>
      <c r="E817" s="724"/>
      <c r="F817" s="724"/>
      <c r="G817" s="724"/>
      <c r="H817" s="724"/>
      <c r="I817" s="724"/>
      <c r="J817" s="724"/>
      <c r="K817" s="724"/>
      <c r="L817" s="724"/>
      <c r="M817" s="724"/>
      <c r="N817" s="724"/>
      <c r="O817" s="724"/>
      <c r="P817" s="724"/>
      <c r="Q817" s="724"/>
      <c r="R817" s="724"/>
      <c r="S817" s="724"/>
      <c r="T817" s="724"/>
      <c r="U817" s="724"/>
      <c r="V817" s="724"/>
      <c r="W817" s="724"/>
      <c r="X817" s="724"/>
      <c r="Y817" s="724"/>
      <c r="Z817" s="724"/>
    </row>
    <row r="818" spans="1:26" ht="14.25" customHeight="1">
      <c r="A818" s="724"/>
      <c r="B818" s="724"/>
      <c r="C818" s="724"/>
      <c r="D818" s="724"/>
      <c r="E818" s="724"/>
      <c r="F818" s="724"/>
      <c r="G818" s="724"/>
      <c r="H818" s="724"/>
      <c r="I818" s="724"/>
      <c r="J818" s="724"/>
      <c r="K818" s="724"/>
      <c r="L818" s="724"/>
      <c r="M818" s="724"/>
      <c r="N818" s="724"/>
      <c r="O818" s="724"/>
      <c r="P818" s="724"/>
      <c r="Q818" s="724"/>
      <c r="R818" s="724"/>
      <c r="S818" s="724"/>
      <c r="T818" s="724"/>
      <c r="U818" s="724"/>
      <c r="V818" s="724"/>
      <c r="W818" s="724"/>
      <c r="X818" s="724"/>
      <c r="Y818" s="724"/>
      <c r="Z818" s="724"/>
    </row>
    <row r="819" spans="1:26" ht="14.25" customHeight="1">
      <c r="A819" s="724"/>
      <c r="B819" s="724"/>
      <c r="C819" s="724"/>
      <c r="D819" s="724"/>
      <c r="E819" s="724"/>
      <c r="F819" s="724"/>
      <c r="G819" s="724"/>
      <c r="H819" s="724"/>
      <c r="I819" s="724"/>
      <c r="J819" s="724"/>
      <c r="K819" s="724"/>
      <c r="L819" s="724"/>
      <c r="M819" s="724"/>
      <c r="N819" s="724"/>
      <c r="O819" s="724"/>
      <c r="P819" s="724"/>
      <c r="Q819" s="724"/>
      <c r="R819" s="724"/>
      <c r="S819" s="724"/>
      <c r="T819" s="724"/>
      <c r="U819" s="724"/>
      <c r="V819" s="724"/>
      <c r="W819" s="724"/>
      <c r="X819" s="724"/>
      <c r="Y819" s="724"/>
      <c r="Z819" s="724"/>
    </row>
    <row r="820" spans="1:26" ht="14.25" customHeight="1">
      <c r="A820" s="724"/>
      <c r="B820" s="724"/>
      <c r="C820" s="724"/>
      <c r="D820" s="724"/>
      <c r="E820" s="724"/>
      <c r="F820" s="724"/>
      <c r="G820" s="724"/>
      <c r="H820" s="724"/>
      <c r="I820" s="724"/>
      <c r="J820" s="724"/>
      <c r="K820" s="724"/>
      <c r="L820" s="724"/>
      <c r="M820" s="724"/>
      <c r="N820" s="724"/>
      <c r="O820" s="724"/>
      <c r="P820" s="724"/>
      <c r="Q820" s="724"/>
      <c r="R820" s="724"/>
      <c r="S820" s="724"/>
      <c r="T820" s="724"/>
      <c r="U820" s="724"/>
      <c r="V820" s="724"/>
      <c r="W820" s="724"/>
      <c r="X820" s="724"/>
      <c r="Y820" s="724"/>
      <c r="Z820" s="724"/>
    </row>
    <row r="821" spans="1:26" ht="14.25" customHeight="1">
      <c r="A821" s="724"/>
      <c r="B821" s="724"/>
      <c r="C821" s="724"/>
      <c r="D821" s="724"/>
      <c r="E821" s="724"/>
      <c r="F821" s="724"/>
      <c r="G821" s="724"/>
      <c r="H821" s="724"/>
      <c r="I821" s="724"/>
      <c r="J821" s="724"/>
      <c r="K821" s="724"/>
      <c r="L821" s="724"/>
      <c r="M821" s="724"/>
      <c r="N821" s="724"/>
      <c r="O821" s="724"/>
      <c r="P821" s="724"/>
      <c r="Q821" s="724"/>
      <c r="R821" s="724"/>
      <c r="S821" s="724"/>
      <c r="T821" s="724"/>
      <c r="U821" s="724"/>
      <c r="V821" s="724"/>
      <c r="W821" s="724"/>
      <c r="X821" s="724"/>
      <c r="Y821" s="724"/>
      <c r="Z821" s="724"/>
    </row>
    <row r="822" spans="1:26" ht="14.25" customHeight="1">
      <c r="A822" s="724"/>
      <c r="B822" s="724"/>
      <c r="C822" s="724"/>
      <c r="D822" s="724"/>
      <c r="E822" s="724"/>
      <c r="F822" s="724"/>
      <c r="G822" s="724"/>
      <c r="H822" s="724"/>
      <c r="I822" s="724"/>
      <c r="J822" s="724"/>
      <c r="K822" s="724"/>
      <c r="L822" s="724"/>
      <c r="M822" s="724"/>
      <c r="N822" s="724"/>
      <c r="O822" s="724"/>
      <c r="P822" s="724"/>
      <c r="Q822" s="724"/>
      <c r="R822" s="724"/>
      <c r="S822" s="724"/>
      <c r="T822" s="724"/>
      <c r="U822" s="724"/>
      <c r="V822" s="724"/>
      <c r="W822" s="724"/>
      <c r="X822" s="724"/>
      <c r="Y822" s="724"/>
      <c r="Z822" s="724"/>
    </row>
    <row r="823" spans="1:26" ht="14.25" customHeight="1">
      <c r="A823" s="724"/>
      <c r="B823" s="724"/>
      <c r="C823" s="724"/>
      <c r="D823" s="724"/>
      <c r="E823" s="724"/>
      <c r="F823" s="724"/>
      <c r="G823" s="724"/>
      <c r="H823" s="724"/>
      <c r="I823" s="724"/>
      <c r="J823" s="724"/>
      <c r="K823" s="724"/>
      <c r="L823" s="724"/>
      <c r="M823" s="724"/>
      <c r="N823" s="724"/>
      <c r="O823" s="724"/>
      <c r="P823" s="724"/>
      <c r="Q823" s="724"/>
      <c r="R823" s="724"/>
      <c r="S823" s="724"/>
      <c r="T823" s="724"/>
      <c r="U823" s="724"/>
      <c r="V823" s="724"/>
      <c r="W823" s="724"/>
      <c r="X823" s="724"/>
      <c r="Y823" s="724"/>
      <c r="Z823" s="724"/>
    </row>
    <row r="824" spans="1:26" ht="14.25" customHeight="1">
      <c r="A824" s="724"/>
      <c r="B824" s="724"/>
      <c r="C824" s="724"/>
      <c r="D824" s="724"/>
      <c r="E824" s="724"/>
      <c r="F824" s="724"/>
      <c r="G824" s="724"/>
      <c r="H824" s="724"/>
      <c r="I824" s="724"/>
      <c r="J824" s="724"/>
      <c r="K824" s="724"/>
      <c r="L824" s="724"/>
      <c r="M824" s="724"/>
      <c r="N824" s="724"/>
      <c r="O824" s="724"/>
      <c r="P824" s="724"/>
      <c r="Q824" s="724"/>
      <c r="R824" s="724"/>
      <c r="S824" s="724"/>
      <c r="T824" s="724"/>
      <c r="U824" s="724"/>
      <c r="V824" s="724"/>
      <c r="W824" s="724"/>
      <c r="X824" s="724"/>
      <c r="Y824" s="724"/>
      <c r="Z824" s="724"/>
    </row>
    <row r="825" spans="1:26" ht="14.25" customHeight="1">
      <c r="A825" s="724"/>
      <c r="B825" s="724"/>
      <c r="C825" s="724"/>
      <c r="D825" s="724"/>
      <c r="E825" s="724"/>
      <c r="F825" s="724"/>
      <c r="G825" s="724"/>
      <c r="H825" s="724"/>
      <c r="I825" s="724"/>
      <c r="J825" s="724"/>
      <c r="K825" s="724"/>
      <c r="L825" s="724"/>
      <c r="M825" s="724"/>
      <c r="N825" s="724"/>
      <c r="O825" s="724"/>
      <c r="P825" s="724"/>
      <c r="Q825" s="724"/>
      <c r="R825" s="724"/>
      <c r="S825" s="724"/>
      <c r="T825" s="724"/>
      <c r="U825" s="724"/>
      <c r="V825" s="724"/>
      <c r="W825" s="724"/>
      <c r="X825" s="724"/>
      <c r="Y825" s="724"/>
      <c r="Z825" s="724"/>
    </row>
    <row r="826" spans="1:26" ht="14.25" customHeight="1">
      <c r="A826" s="724"/>
      <c r="B826" s="724"/>
      <c r="C826" s="724"/>
      <c r="D826" s="724"/>
      <c r="E826" s="724"/>
      <c r="F826" s="724"/>
      <c r="G826" s="724"/>
      <c r="H826" s="724"/>
      <c r="I826" s="724"/>
      <c r="J826" s="724"/>
      <c r="K826" s="724"/>
      <c r="L826" s="724"/>
      <c r="M826" s="724"/>
      <c r="N826" s="724"/>
      <c r="O826" s="724"/>
      <c r="P826" s="724"/>
      <c r="Q826" s="724"/>
      <c r="R826" s="724"/>
      <c r="S826" s="724"/>
      <c r="T826" s="724"/>
      <c r="U826" s="724"/>
      <c r="V826" s="724"/>
      <c r="W826" s="724"/>
      <c r="X826" s="724"/>
      <c r="Y826" s="724"/>
      <c r="Z826" s="724"/>
    </row>
    <row r="827" spans="1:26" ht="14.25" customHeight="1">
      <c r="A827" s="724"/>
      <c r="B827" s="724"/>
      <c r="C827" s="724"/>
      <c r="D827" s="724"/>
      <c r="E827" s="724"/>
      <c r="F827" s="724"/>
      <c r="G827" s="724"/>
      <c r="H827" s="724"/>
      <c r="I827" s="724"/>
      <c r="J827" s="724"/>
      <c r="K827" s="724"/>
      <c r="L827" s="724"/>
      <c r="M827" s="724"/>
      <c r="N827" s="724"/>
      <c r="O827" s="724"/>
      <c r="P827" s="724"/>
      <c r="Q827" s="724"/>
      <c r="R827" s="724"/>
      <c r="S827" s="724"/>
      <c r="T827" s="724"/>
      <c r="U827" s="724"/>
      <c r="V827" s="724"/>
      <c r="W827" s="724"/>
      <c r="X827" s="724"/>
      <c r="Y827" s="724"/>
      <c r="Z827" s="724"/>
    </row>
    <row r="828" spans="1:26" ht="14.25" customHeight="1">
      <c r="A828" s="724"/>
      <c r="B828" s="724"/>
      <c r="C828" s="724"/>
      <c r="D828" s="724"/>
      <c r="E828" s="724"/>
      <c r="F828" s="724"/>
      <c r="G828" s="724"/>
      <c r="H828" s="724"/>
      <c r="I828" s="724"/>
      <c r="J828" s="724"/>
      <c r="K828" s="724"/>
      <c r="L828" s="724"/>
      <c r="M828" s="724"/>
      <c r="N828" s="724"/>
      <c r="O828" s="724"/>
      <c r="P828" s="724"/>
      <c r="Q828" s="724"/>
      <c r="R828" s="724"/>
      <c r="S828" s="724"/>
      <c r="T828" s="724"/>
      <c r="U828" s="724"/>
      <c r="V828" s="724"/>
      <c r="W828" s="724"/>
      <c r="X828" s="724"/>
      <c r="Y828" s="724"/>
      <c r="Z828" s="724"/>
    </row>
    <row r="829" spans="1:26" ht="14.25" customHeight="1">
      <c r="A829" s="724"/>
      <c r="B829" s="724"/>
      <c r="C829" s="724"/>
      <c r="D829" s="724"/>
      <c r="E829" s="724"/>
      <c r="F829" s="724"/>
      <c r="G829" s="724"/>
      <c r="H829" s="724"/>
      <c r="I829" s="724"/>
      <c r="J829" s="724"/>
      <c r="K829" s="724"/>
      <c r="L829" s="724"/>
      <c r="M829" s="724"/>
      <c r="N829" s="724"/>
      <c r="O829" s="724"/>
      <c r="P829" s="724"/>
      <c r="Q829" s="724"/>
      <c r="R829" s="724"/>
      <c r="S829" s="724"/>
      <c r="T829" s="724"/>
      <c r="U829" s="724"/>
      <c r="V829" s="724"/>
      <c r="W829" s="724"/>
      <c r="X829" s="724"/>
      <c r="Y829" s="724"/>
      <c r="Z829" s="724"/>
    </row>
    <row r="830" spans="1:26" ht="14.25" customHeight="1">
      <c r="A830" s="724"/>
      <c r="B830" s="724"/>
      <c r="C830" s="724"/>
      <c r="D830" s="724"/>
      <c r="E830" s="724"/>
      <c r="F830" s="724"/>
      <c r="G830" s="724"/>
      <c r="H830" s="724"/>
      <c r="I830" s="724"/>
      <c r="J830" s="724"/>
      <c r="K830" s="724"/>
      <c r="L830" s="724"/>
      <c r="M830" s="724"/>
      <c r="N830" s="724"/>
      <c r="O830" s="724"/>
      <c r="P830" s="724"/>
      <c r="Q830" s="724"/>
      <c r="R830" s="724"/>
      <c r="S830" s="724"/>
      <c r="T830" s="724"/>
      <c r="U830" s="724"/>
      <c r="V830" s="724"/>
      <c r="W830" s="724"/>
      <c r="X830" s="724"/>
      <c r="Y830" s="724"/>
      <c r="Z830" s="724"/>
    </row>
    <row r="831" spans="1:26" ht="14.25" customHeight="1">
      <c r="A831" s="724"/>
      <c r="B831" s="724"/>
      <c r="C831" s="724"/>
      <c r="D831" s="724"/>
      <c r="E831" s="724"/>
      <c r="F831" s="724"/>
      <c r="G831" s="724"/>
      <c r="H831" s="724"/>
      <c r="I831" s="724"/>
      <c r="J831" s="724"/>
      <c r="K831" s="724"/>
      <c r="L831" s="724"/>
      <c r="M831" s="724"/>
      <c r="N831" s="724"/>
      <c r="O831" s="724"/>
      <c r="P831" s="724"/>
      <c r="Q831" s="724"/>
      <c r="R831" s="724"/>
      <c r="S831" s="724"/>
      <c r="T831" s="724"/>
      <c r="U831" s="724"/>
      <c r="V831" s="724"/>
      <c r="W831" s="724"/>
      <c r="X831" s="724"/>
      <c r="Y831" s="724"/>
      <c r="Z831" s="724"/>
    </row>
    <row r="832" spans="1:26" ht="14.25" customHeight="1">
      <c r="A832" s="724"/>
      <c r="B832" s="724"/>
      <c r="C832" s="724"/>
      <c r="D832" s="724"/>
      <c r="E832" s="724"/>
      <c r="F832" s="724"/>
      <c r="G832" s="724"/>
      <c r="H832" s="724"/>
      <c r="I832" s="724"/>
      <c r="J832" s="724"/>
      <c r="K832" s="724"/>
      <c r="L832" s="724"/>
      <c r="M832" s="724"/>
      <c r="N832" s="724"/>
      <c r="O832" s="724"/>
      <c r="P832" s="724"/>
      <c r="Q832" s="724"/>
      <c r="R832" s="724"/>
      <c r="S832" s="724"/>
      <c r="T832" s="724"/>
      <c r="U832" s="724"/>
      <c r="V832" s="724"/>
      <c r="W832" s="724"/>
      <c r="X832" s="724"/>
      <c r="Y832" s="724"/>
      <c r="Z832" s="724"/>
    </row>
    <row r="833" spans="1:26" ht="14.25" customHeight="1">
      <c r="A833" s="724"/>
      <c r="B833" s="724"/>
      <c r="C833" s="724"/>
      <c r="D833" s="724"/>
      <c r="E833" s="724"/>
      <c r="F833" s="724"/>
      <c r="G833" s="724"/>
      <c r="H833" s="724"/>
      <c r="I833" s="724"/>
      <c r="J833" s="724"/>
      <c r="K833" s="724"/>
      <c r="L833" s="724"/>
      <c r="M833" s="724"/>
      <c r="N833" s="724"/>
      <c r="O833" s="724"/>
      <c r="P833" s="724"/>
      <c r="Q833" s="724"/>
      <c r="R833" s="724"/>
      <c r="S833" s="724"/>
      <c r="T833" s="724"/>
      <c r="U833" s="724"/>
      <c r="V833" s="724"/>
      <c r="W833" s="724"/>
      <c r="X833" s="724"/>
      <c r="Y833" s="724"/>
      <c r="Z833" s="724"/>
    </row>
    <row r="834" spans="1:26" ht="14.25" customHeight="1">
      <c r="A834" s="724"/>
      <c r="B834" s="724"/>
      <c r="C834" s="724"/>
      <c r="D834" s="724"/>
      <c r="E834" s="724"/>
      <c r="F834" s="724"/>
      <c r="G834" s="724"/>
      <c r="H834" s="724"/>
      <c r="I834" s="724"/>
      <c r="J834" s="724"/>
      <c r="K834" s="724"/>
      <c r="L834" s="724"/>
      <c r="M834" s="724"/>
      <c r="N834" s="724"/>
      <c r="O834" s="724"/>
      <c r="P834" s="724"/>
      <c r="Q834" s="724"/>
      <c r="R834" s="724"/>
      <c r="S834" s="724"/>
      <c r="T834" s="724"/>
      <c r="U834" s="724"/>
      <c r="V834" s="724"/>
      <c r="W834" s="724"/>
      <c r="X834" s="724"/>
      <c r="Y834" s="724"/>
      <c r="Z834" s="724"/>
    </row>
    <row r="835" spans="1:26" ht="14.25" customHeight="1">
      <c r="A835" s="724"/>
      <c r="B835" s="724"/>
      <c r="C835" s="724"/>
      <c r="D835" s="724"/>
      <c r="E835" s="724"/>
      <c r="F835" s="724"/>
      <c r="G835" s="724"/>
      <c r="H835" s="724"/>
      <c r="I835" s="724"/>
      <c r="J835" s="724"/>
      <c r="K835" s="724"/>
      <c r="L835" s="724"/>
      <c r="M835" s="724"/>
      <c r="N835" s="724"/>
      <c r="O835" s="724"/>
      <c r="P835" s="724"/>
      <c r="Q835" s="724"/>
      <c r="R835" s="724"/>
      <c r="S835" s="724"/>
      <c r="T835" s="724"/>
      <c r="U835" s="724"/>
      <c r="V835" s="724"/>
      <c r="W835" s="724"/>
      <c r="X835" s="724"/>
      <c r="Y835" s="724"/>
      <c r="Z835" s="724"/>
    </row>
    <row r="836" spans="1:26" ht="14.25" customHeight="1">
      <c r="A836" s="724"/>
      <c r="B836" s="724"/>
      <c r="C836" s="724"/>
      <c r="D836" s="724"/>
      <c r="E836" s="724"/>
      <c r="F836" s="724"/>
      <c r="G836" s="724"/>
      <c r="H836" s="724"/>
      <c r="I836" s="724"/>
      <c r="J836" s="724"/>
      <c r="K836" s="724"/>
      <c r="L836" s="724"/>
      <c r="M836" s="724"/>
      <c r="N836" s="724"/>
      <c r="O836" s="724"/>
      <c r="P836" s="724"/>
      <c r="Q836" s="724"/>
      <c r="R836" s="724"/>
      <c r="S836" s="724"/>
      <c r="T836" s="724"/>
      <c r="U836" s="724"/>
      <c r="V836" s="724"/>
      <c r="W836" s="724"/>
      <c r="X836" s="724"/>
      <c r="Y836" s="724"/>
      <c r="Z836" s="724"/>
    </row>
    <row r="837" spans="1:26" ht="14.25" customHeight="1">
      <c r="A837" s="724"/>
      <c r="B837" s="724"/>
      <c r="C837" s="724"/>
      <c r="D837" s="724"/>
      <c r="E837" s="724"/>
      <c r="F837" s="724"/>
      <c r="G837" s="724"/>
      <c r="H837" s="724"/>
      <c r="I837" s="724"/>
      <c r="J837" s="724"/>
      <c r="K837" s="724"/>
      <c r="L837" s="724"/>
      <c r="M837" s="724"/>
      <c r="N837" s="724"/>
      <c r="O837" s="724"/>
      <c r="P837" s="724"/>
      <c r="Q837" s="724"/>
      <c r="R837" s="724"/>
      <c r="S837" s="724"/>
      <c r="T837" s="724"/>
      <c r="U837" s="724"/>
      <c r="V837" s="724"/>
      <c r="W837" s="724"/>
      <c r="X837" s="724"/>
      <c r="Y837" s="724"/>
      <c r="Z837" s="724"/>
    </row>
    <row r="838" spans="1:26" ht="14.25" customHeight="1">
      <c r="A838" s="724"/>
      <c r="B838" s="724"/>
      <c r="C838" s="724"/>
      <c r="D838" s="724"/>
      <c r="E838" s="724"/>
      <c r="F838" s="724"/>
      <c r="G838" s="724"/>
      <c r="H838" s="724"/>
      <c r="I838" s="724"/>
      <c r="J838" s="724"/>
      <c r="K838" s="724"/>
      <c r="L838" s="724"/>
      <c r="M838" s="724"/>
      <c r="N838" s="724"/>
      <c r="O838" s="724"/>
      <c r="P838" s="724"/>
      <c r="Q838" s="724"/>
      <c r="R838" s="724"/>
      <c r="S838" s="724"/>
      <c r="T838" s="724"/>
      <c r="U838" s="724"/>
      <c r="V838" s="724"/>
      <c r="W838" s="724"/>
      <c r="X838" s="724"/>
      <c r="Y838" s="724"/>
      <c r="Z838" s="724"/>
    </row>
    <row r="839" spans="1:26" ht="14.25" customHeight="1">
      <c r="A839" s="724"/>
      <c r="B839" s="724"/>
      <c r="C839" s="724"/>
      <c r="D839" s="724"/>
      <c r="E839" s="724"/>
      <c r="F839" s="724"/>
      <c r="G839" s="724"/>
      <c r="H839" s="724"/>
      <c r="I839" s="724"/>
      <c r="J839" s="724"/>
      <c r="K839" s="724"/>
      <c r="L839" s="724"/>
      <c r="M839" s="724"/>
      <c r="N839" s="724"/>
      <c r="O839" s="724"/>
      <c r="P839" s="724"/>
      <c r="Q839" s="724"/>
      <c r="R839" s="724"/>
      <c r="S839" s="724"/>
      <c r="T839" s="724"/>
      <c r="U839" s="724"/>
      <c r="V839" s="724"/>
      <c r="W839" s="724"/>
      <c r="X839" s="724"/>
      <c r="Y839" s="724"/>
      <c r="Z839" s="724"/>
    </row>
    <row r="840" spans="1:26" ht="14.25" customHeight="1">
      <c r="A840" s="724"/>
      <c r="B840" s="724"/>
      <c r="C840" s="724"/>
      <c r="D840" s="724"/>
      <c r="E840" s="724"/>
      <c r="F840" s="724"/>
      <c r="G840" s="724"/>
      <c r="H840" s="724"/>
      <c r="I840" s="724"/>
      <c r="J840" s="724"/>
      <c r="K840" s="724"/>
      <c r="L840" s="724"/>
      <c r="M840" s="724"/>
      <c r="N840" s="724"/>
      <c r="O840" s="724"/>
      <c r="P840" s="724"/>
      <c r="Q840" s="724"/>
      <c r="R840" s="724"/>
      <c r="S840" s="724"/>
      <c r="T840" s="724"/>
      <c r="U840" s="724"/>
      <c r="V840" s="724"/>
      <c r="W840" s="724"/>
      <c r="X840" s="724"/>
      <c r="Y840" s="724"/>
      <c r="Z840" s="724"/>
    </row>
    <row r="841" spans="1:26" ht="14.25" customHeight="1">
      <c r="A841" s="724"/>
      <c r="B841" s="724"/>
      <c r="C841" s="724"/>
      <c r="D841" s="724"/>
      <c r="E841" s="724"/>
      <c r="F841" s="724"/>
      <c r="G841" s="724"/>
      <c r="H841" s="724"/>
      <c r="I841" s="724"/>
      <c r="J841" s="724"/>
      <c r="K841" s="724"/>
      <c r="L841" s="724"/>
      <c r="M841" s="724"/>
      <c r="N841" s="724"/>
      <c r="O841" s="724"/>
      <c r="P841" s="724"/>
      <c r="Q841" s="724"/>
      <c r="R841" s="724"/>
      <c r="S841" s="724"/>
      <c r="T841" s="724"/>
      <c r="U841" s="724"/>
      <c r="V841" s="724"/>
      <c r="W841" s="724"/>
      <c r="X841" s="724"/>
      <c r="Y841" s="724"/>
      <c r="Z841" s="724"/>
    </row>
    <row r="842" spans="1:26" ht="14.25" customHeight="1">
      <c r="A842" s="724"/>
      <c r="B842" s="724"/>
      <c r="C842" s="724"/>
      <c r="D842" s="724"/>
      <c r="E842" s="724"/>
      <c r="F842" s="724"/>
      <c r="G842" s="724"/>
      <c r="H842" s="724"/>
      <c r="I842" s="724"/>
      <c r="J842" s="724"/>
      <c r="K842" s="724"/>
      <c r="L842" s="724"/>
      <c r="M842" s="724"/>
      <c r="N842" s="724"/>
      <c r="O842" s="724"/>
      <c r="P842" s="724"/>
      <c r="Q842" s="724"/>
      <c r="R842" s="724"/>
      <c r="S842" s="724"/>
      <c r="T842" s="724"/>
      <c r="U842" s="724"/>
      <c r="V842" s="724"/>
      <c r="W842" s="724"/>
      <c r="X842" s="724"/>
      <c r="Y842" s="724"/>
      <c r="Z842" s="724"/>
    </row>
    <row r="843" spans="1:26" ht="14.25" customHeight="1">
      <c r="A843" s="724"/>
      <c r="B843" s="724"/>
      <c r="C843" s="724"/>
      <c r="D843" s="724"/>
      <c r="E843" s="724"/>
      <c r="F843" s="724"/>
      <c r="G843" s="724"/>
      <c r="H843" s="724"/>
      <c r="I843" s="724"/>
      <c r="J843" s="724"/>
      <c r="K843" s="724"/>
      <c r="L843" s="724"/>
      <c r="M843" s="724"/>
      <c r="N843" s="724"/>
      <c r="O843" s="724"/>
      <c r="P843" s="724"/>
      <c r="Q843" s="724"/>
      <c r="R843" s="724"/>
      <c r="S843" s="724"/>
      <c r="T843" s="724"/>
      <c r="U843" s="724"/>
      <c r="V843" s="724"/>
      <c r="W843" s="724"/>
      <c r="X843" s="724"/>
      <c r="Y843" s="724"/>
      <c r="Z843" s="724"/>
    </row>
    <row r="844" spans="1:26" ht="14.25" customHeight="1">
      <c r="A844" s="724"/>
      <c r="B844" s="724"/>
      <c r="C844" s="724"/>
      <c r="D844" s="724"/>
      <c r="E844" s="724"/>
      <c r="F844" s="724"/>
      <c r="G844" s="724"/>
      <c r="H844" s="724"/>
      <c r="I844" s="724"/>
      <c r="J844" s="724"/>
      <c r="K844" s="724"/>
      <c r="L844" s="724"/>
      <c r="M844" s="724"/>
      <c r="N844" s="724"/>
      <c r="O844" s="724"/>
      <c r="P844" s="724"/>
      <c r="Q844" s="724"/>
      <c r="R844" s="724"/>
      <c r="S844" s="724"/>
      <c r="T844" s="724"/>
      <c r="U844" s="724"/>
      <c r="V844" s="724"/>
      <c r="W844" s="724"/>
      <c r="X844" s="724"/>
      <c r="Y844" s="724"/>
      <c r="Z844" s="724"/>
    </row>
    <row r="845" spans="1:26" ht="14.25" customHeight="1">
      <c r="A845" s="724"/>
      <c r="B845" s="724"/>
      <c r="C845" s="724"/>
      <c r="D845" s="724"/>
      <c r="E845" s="724"/>
      <c r="F845" s="724"/>
      <c r="G845" s="724"/>
      <c r="H845" s="724"/>
      <c r="I845" s="724"/>
      <c r="J845" s="724"/>
      <c r="K845" s="724"/>
      <c r="L845" s="724"/>
      <c r="M845" s="724"/>
      <c r="N845" s="724"/>
      <c r="O845" s="724"/>
      <c r="P845" s="724"/>
      <c r="Q845" s="724"/>
      <c r="R845" s="724"/>
      <c r="S845" s="724"/>
      <c r="T845" s="724"/>
      <c r="U845" s="724"/>
      <c r="V845" s="724"/>
      <c r="W845" s="724"/>
      <c r="X845" s="724"/>
      <c r="Y845" s="724"/>
      <c r="Z845" s="724"/>
    </row>
    <row r="846" spans="1:26" ht="14.25" customHeight="1">
      <c r="A846" s="724"/>
      <c r="B846" s="724"/>
      <c r="C846" s="724"/>
      <c r="D846" s="724"/>
      <c r="E846" s="724"/>
      <c r="F846" s="724"/>
      <c r="G846" s="724"/>
      <c r="H846" s="724"/>
      <c r="I846" s="724"/>
      <c r="J846" s="724"/>
      <c r="K846" s="724"/>
      <c r="L846" s="724"/>
      <c r="M846" s="724"/>
      <c r="N846" s="724"/>
      <c r="O846" s="724"/>
      <c r="P846" s="724"/>
      <c r="Q846" s="724"/>
      <c r="R846" s="724"/>
      <c r="S846" s="724"/>
      <c r="T846" s="724"/>
      <c r="U846" s="724"/>
      <c r="V846" s="724"/>
      <c r="W846" s="724"/>
      <c r="X846" s="724"/>
      <c r="Y846" s="724"/>
      <c r="Z846" s="724"/>
    </row>
    <row r="847" spans="1:26" ht="14.25" customHeight="1">
      <c r="A847" s="724"/>
      <c r="B847" s="724"/>
      <c r="C847" s="724"/>
      <c r="D847" s="724"/>
      <c r="E847" s="724"/>
      <c r="F847" s="724"/>
      <c r="G847" s="724"/>
      <c r="H847" s="724"/>
      <c r="I847" s="724"/>
      <c r="J847" s="724"/>
      <c r="K847" s="724"/>
      <c r="L847" s="724"/>
      <c r="M847" s="724"/>
      <c r="N847" s="724"/>
      <c r="O847" s="724"/>
      <c r="P847" s="724"/>
      <c r="Q847" s="724"/>
      <c r="R847" s="724"/>
      <c r="S847" s="724"/>
      <c r="T847" s="724"/>
      <c r="U847" s="724"/>
      <c r="V847" s="724"/>
      <c r="W847" s="724"/>
      <c r="X847" s="724"/>
      <c r="Y847" s="724"/>
      <c r="Z847" s="724"/>
    </row>
    <row r="848" spans="1:26" ht="14.25" customHeight="1">
      <c r="A848" s="724"/>
      <c r="B848" s="724"/>
      <c r="C848" s="724"/>
      <c r="D848" s="724"/>
      <c r="E848" s="724"/>
      <c r="F848" s="724"/>
      <c r="G848" s="724"/>
      <c r="H848" s="724"/>
      <c r="I848" s="724"/>
      <c r="J848" s="724"/>
      <c r="K848" s="724"/>
      <c r="L848" s="724"/>
      <c r="M848" s="724"/>
      <c r="N848" s="724"/>
      <c r="O848" s="724"/>
      <c r="P848" s="724"/>
      <c r="Q848" s="724"/>
      <c r="R848" s="724"/>
      <c r="S848" s="724"/>
      <c r="T848" s="724"/>
      <c r="U848" s="724"/>
      <c r="V848" s="724"/>
      <c r="W848" s="724"/>
      <c r="X848" s="724"/>
      <c r="Y848" s="724"/>
      <c r="Z848" s="724"/>
    </row>
    <row r="849" spans="1:26" ht="14.25" customHeight="1">
      <c r="A849" s="724"/>
      <c r="B849" s="724"/>
      <c r="C849" s="724"/>
      <c r="D849" s="724"/>
      <c r="E849" s="724"/>
      <c r="F849" s="724"/>
      <c r="G849" s="724"/>
      <c r="H849" s="724"/>
      <c r="I849" s="724"/>
      <c r="J849" s="724"/>
      <c r="K849" s="724"/>
      <c r="L849" s="724"/>
      <c r="M849" s="724"/>
      <c r="N849" s="724"/>
      <c r="O849" s="724"/>
      <c r="P849" s="724"/>
      <c r="Q849" s="724"/>
      <c r="R849" s="724"/>
      <c r="S849" s="724"/>
      <c r="T849" s="724"/>
      <c r="U849" s="724"/>
      <c r="V849" s="724"/>
      <c r="W849" s="724"/>
      <c r="X849" s="724"/>
      <c r="Y849" s="724"/>
      <c r="Z849" s="724"/>
    </row>
    <row r="850" spans="1:26" ht="14.25" customHeight="1">
      <c r="A850" s="724"/>
      <c r="B850" s="724"/>
      <c r="C850" s="724"/>
      <c r="D850" s="724"/>
      <c r="E850" s="724"/>
      <c r="F850" s="724"/>
      <c r="G850" s="724"/>
      <c r="H850" s="724"/>
      <c r="I850" s="724"/>
      <c r="J850" s="724"/>
      <c r="K850" s="724"/>
      <c r="L850" s="724"/>
      <c r="M850" s="724"/>
      <c r="N850" s="724"/>
      <c r="O850" s="724"/>
      <c r="P850" s="724"/>
      <c r="Q850" s="724"/>
      <c r="R850" s="724"/>
      <c r="S850" s="724"/>
      <c r="T850" s="724"/>
      <c r="U850" s="724"/>
      <c r="V850" s="724"/>
      <c r="W850" s="724"/>
      <c r="X850" s="724"/>
      <c r="Y850" s="724"/>
      <c r="Z850" s="724"/>
    </row>
    <row r="851" spans="1:26" ht="14.25" customHeight="1">
      <c r="A851" s="724"/>
      <c r="B851" s="724"/>
      <c r="C851" s="724"/>
      <c r="D851" s="724"/>
      <c r="E851" s="724"/>
      <c r="F851" s="724"/>
      <c r="G851" s="724"/>
      <c r="H851" s="724"/>
      <c r="I851" s="724"/>
      <c r="J851" s="724"/>
      <c r="K851" s="724"/>
      <c r="L851" s="724"/>
      <c r="M851" s="724"/>
      <c r="N851" s="724"/>
      <c r="O851" s="724"/>
      <c r="P851" s="724"/>
      <c r="Q851" s="724"/>
      <c r="R851" s="724"/>
      <c r="S851" s="724"/>
      <c r="T851" s="724"/>
      <c r="U851" s="724"/>
      <c r="V851" s="724"/>
      <c r="W851" s="724"/>
      <c r="X851" s="724"/>
      <c r="Y851" s="724"/>
      <c r="Z851" s="724"/>
    </row>
    <row r="852" spans="1:26" ht="14.25" customHeight="1">
      <c r="A852" s="724"/>
      <c r="B852" s="724"/>
      <c r="C852" s="724"/>
      <c r="D852" s="724"/>
      <c r="E852" s="724"/>
      <c r="F852" s="724"/>
      <c r="G852" s="724"/>
      <c r="H852" s="724"/>
      <c r="I852" s="724"/>
      <c r="J852" s="724"/>
      <c r="K852" s="724"/>
      <c r="L852" s="724"/>
      <c r="M852" s="724"/>
      <c r="N852" s="724"/>
      <c r="O852" s="724"/>
      <c r="P852" s="724"/>
      <c r="Q852" s="724"/>
      <c r="R852" s="724"/>
      <c r="S852" s="724"/>
      <c r="T852" s="724"/>
      <c r="U852" s="724"/>
      <c r="V852" s="724"/>
      <c r="W852" s="724"/>
      <c r="X852" s="724"/>
      <c r="Y852" s="724"/>
      <c r="Z852" s="724"/>
    </row>
    <row r="853" spans="1:26" ht="14.25" customHeight="1">
      <c r="A853" s="724"/>
      <c r="B853" s="724"/>
      <c r="C853" s="724"/>
      <c r="D853" s="724"/>
      <c r="E853" s="724"/>
      <c r="F853" s="724"/>
      <c r="G853" s="724"/>
      <c r="H853" s="724"/>
      <c r="I853" s="724"/>
      <c r="J853" s="724"/>
      <c r="K853" s="724"/>
      <c r="L853" s="724"/>
      <c r="M853" s="724"/>
      <c r="N853" s="724"/>
      <c r="O853" s="724"/>
      <c r="P853" s="724"/>
      <c r="Q853" s="724"/>
      <c r="R853" s="724"/>
      <c r="S853" s="724"/>
      <c r="T853" s="724"/>
      <c r="U853" s="724"/>
      <c r="V853" s="724"/>
      <c r="W853" s="724"/>
      <c r="X853" s="724"/>
      <c r="Y853" s="724"/>
      <c r="Z853" s="724"/>
    </row>
    <row r="854" spans="1:26" ht="14.25" customHeight="1">
      <c r="A854" s="724"/>
      <c r="B854" s="724"/>
      <c r="C854" s="724"/>
      <c r="D854" s="724"/>
      <c r="E854" s="724"/>
      <c r="F854" s="724"/>
      <c r="G854" s="724"/>
      <c r="H854" s="724"/>
      <c r="I854" s="724"/>
      <c r="J854" s="724"/>
      <c r="K854" s="724"/>
      <c r="L854" s="724"/>
      <c r="M854" s="724"/>
      <c r="N854" s="724"/>
      <c r="O854" s="724"/>
      <c r="P854" s="724"/>
      <c r="Q854" s="724"/>
      <c r="R854" s="724"/>
      <c r="S854" s="724"/>
      <c r="T854" s="724"/>
      <c r="U854" s="724"/>
      <c r="V854" s="724"/>
      <c r="W854" s="724"/>
      <c r="X854" s="724"/>
      <c r="Y854" s="724"/>
      <c r="Z854" s="724"/>
    </row>
    <row r="855" spans="1:26" ht="14.25" customHeight="1">
      <c r="A855" s="724"/>
      <c r="B855" s="724"/>
      <c r="C855" s="724"/>
      <c r="D855" s="724"/>
      <c r="E855" s="724"/>
      <c r="F855" s="724"/>
      <c r="G855" s="724"/>
      <c r="H855" s="724"/>
      <c r="I855" s="724"/>
      <c r="J855" s="724"/>
      <c r="K855" s="724"/>
      <c r="L855" s="724"/>
      <c r="M855" s="724"/>
      <c r="N855" s="724"/>
      <c r="O855" s="724"/>
      <c r="P855" s="724"/>
      <c r="Q855" s="724"/>
      <c r="R855" s="724"/>
      <c r="S855" s="724"/>
      <c r="T855" s="724"/>
      <c r="U855" s="724"/>
      <c r="V855" s="724"/>
      <c r="W855" s="724"/>
      <c r="X855" s="724"/>
      <c r="Y855" s="724"/>
      <c r="Z855" s="724"/>
    </row>
    <row r="856" spans="1:26" ht="14.25" customHeight="1">
      <c r="A856" s="724"/>
      <c r="B856" s="724"/>
      <c r="C856" s="724"/>
      <c r="D856" s="724"/>
      <c r="E856" s="724"/>
      <c r="F856" s="724"/>
      <c r="G856" s="724"/>
      <c r="H856" s="724"/>
      <c r="I856" s="724"/>
      <c r="J856" s="724"/>
      <c r="K856" s="724"/>
      <c r="L856" s="724"/>
      <c r="M856" s="724"/>
      <c r="N856" s="724"/>
      <c r="O856" s="724"/>
      <c r="P856" s="724"/>
      <c r="Q856" s="724"/>
      <c r="R856" s="724"/>
      <c r="S856" s="724"/>
      <c r="T856" s="724"/>
      <c r="U856" s="724"/>
      <c r="V856" s="724"/>
      <c r="W856" s="724"/>
      <c r="X856" s="724"/>
      <c r="Y856" s="724"/>
      <c r="Z856" s="724"/>
    </row>
    <row r="857" spans="1:26" ht="14.25" customHeight="1">
      <c r="A857" s="724"/>
      <c r="B857" s="724"/>
      <c r="C857" s="724"/>
      <c r="D857" s="724"/>
      <c r="E857" s="724"/>
      <c r="F857" s="724"/>
      <c r="G857" s="724"/>
      <c r="H857" s="724"/>
      <c r="I857" s="724"/>
      <c r="J857" s="724"/>
      <c r="K857" s="724"/>
      <c r="L857" s="724"/>
      <c r="M857" s="724"/>
      <c r="N857" s="724"/>
      <c r="O857" s="724"/>
      <c r="P857" s="724"/>
      <c r="Q857" s="724"/>
      <c r="R857" s="724"/>
      <c r="S857" s="724"/>
      <c r="T857" s="724"/>
      <c r="U857" s="724"/>
      <c r="V857" s="724"/>
      <c r="W857" s="724"/>
      <c r="X857" s="724"/>
      <c r="Y857" s="724"/>
      <c r="Z857" s="724"/>
    </row>
    <row r="858" spans="1:26" ht="14.25" customHeight="1">
      <c r="A858" s="724"/>
      <c r="B858" s="724"/>
      <c r="C858" s="724"/>
      <c r="D858" s="724"/>
      <c r="E858" s="724"/>
      <c r="F858" s="724"/>
      <c r="G858" s="724"/>
      <c r="H858" s="724"/>
      <c r="I858" s="724"/>
      <c r="J858" s="724"/>
      <c r="K858" s="724"/>
      <c r="L858" s="724"/>
      <c r="M858" s="724"/>
      <c r="N858" s="724"/>
      <c r="O858" s="724"/>
      <c r="P858" s="724"/>
      <c r="Q858" s="724"/>
      <c r="R858" s="724"/>
      <c r="S858" s="724"/>
      <c r="T858" s="724"/>
      <c r="U858" s="724"/>
      <c r="V858" s="724"/>
      <c r="W858" s="724"/>
      <c r="X858" s="724"/>
      <c r="Y858" s="724"/>
      <c r="Z858" s="724"/>
    </row>
    <row r="859" spans="1:26" ht="14.25" customHeight="1">
      <c r="A859" s="724"/>
      <c r="B859" s="724"/>
      <c r="C859" s="724"/>
      <c r="D859" s="724"/>
      <c r="E859" s="724"/>
      <c r="F859" s="724"/>
      <c r="G859" s="724"/>
      <c r="H859" s="724"/>
      <c r="I859" s="724"/>
      <c r="J859" s="724"/>
      <c r="K859" s="724"/>
      <c r="L859" s="724"/>
      <c r="M859" s="724"/>
      <c r="N859" s="724"/>
      <c r="O859" s="724"/>
      <c r="P859" s="724"/>
      <c r="Q859" s="724"/>
      <c r="R859" s="724"/>
      <c r="S859" s="724"/>
      <c r="T859" s="724"/>
      <c r="U859" s="724"/>
      <c r="V859" s="724"/>
      <c r="W859" s="724"/>
      <c r="X859" s="724"/>
      <c r="Y859" s="724"/>
      <c r="Z859" s="724"/>
    </row>
    <row r="860" spans="1:26" ht="14.25" customHeight="1">
      <c r="A860" s="724"/>
      <c r="B860" s="724"/>
      <c r="C860" s="724"/>
      <c r="D860" s="724"/>
      <c r="E860" s="724"/>
      <c r="F860" s="724"/>
      <c r="G860" s="724"/>
      <c r="H860" s="724"/>
      <c r="I860" s="724"/>
      <c r="J860" s="724"/>
      <c r="K860" s="724"/>
      <c r="L860" s="724"/>
      <c r="M860" s="724"/>
      <c r="N860" s="724"/>
      <c r="O860" s="724"/>
      <c r="P860" s="724"/>
      <c r="Q860" s="724"/>
      <c r="R860" s="724"/>
      <c r="S860" s="724"/>
      <c r="T860" s="724"/>
      <c r="U860" s="724"/>
      <c r="V860" s="724"/>
      <c r="W860" s="724"/>
      <c r="X860" s="724"/>
      <c r="Y860" s="724"/>
      <c r="Z860" s="724"/>
    </row>
    <row r="861" spans="1:26" ht="14.25" customHeight="1">
      <c r="A861" s="724"/>
      <c r="B861" s="724"/>
      <c r="C861" s="724"/>
      <c r="D861" s="724"/>
      <c r="E861" s="724"/>
      <c r="F861" s="724"/>
      <c r="G861" s="724"/>
      <c r="H861" s="724"/>
      <c r="I861" s="724"/>
      <c r="J861" s="724"/>
      <c r="K861" s="724"/>
      <c r="L861" s="724"/>
      <c r="M861" s="724"/>
      <c r="N861" s="724"/>
      <c r="O861" s="724"/>
      <c r="P861" s="724"/>
      <c r="Q861" s="724"/>
      <c r="R861" s="724"/>
      <c r="S861" s="724"/>
      <c r="T861" s="724"/>
      <c r="U861" s="724"/>
      <c r="V861" s="724"/>
      <c r="W861" s="724"/>
      <c r="X861" s="724"/>
      <c r="Y861" s="724"/>
      <c r="Z861" s="724"/>
    </row>
    <row r="862" spans="1:26" ht="14.25" customHeight="1">
      <c r="A862" s="724"/>
      <c r="B862" s="724"/>
      <c r="C862" s="724"/>
      <c r="D862" s="724"/>
      <c r="E862" s="724"/>
      <c r="F862" s="724"/>
      <c r="G862" s="724"/>
      <c r="H862" s="724"/>
      <c r="I862" s="724"/>
      <c r="J862" s="724"/>
      <c r="K862" s="724"/>
      <c r="L862" s="724"/>
      <c r="M862" s="724"/>
      <c r="N862" s="724"/>
      <c r="O862" s="724"/>
      <c r="P862" s="724"/>
      <c r="Q862" s="724"/>
      <c r="R862" s="724"/>
      <c r="S862" s="724"/>
      <c r="T862" s="724"/>
      <c r="U862" s="724"/>
      <c r="V862" s="724"/>
      <c r="W862" s="724"/>
      <c r="X862" s="724"/>
      <c r="Y862" s="724"/>
      <c r="Z862" s="724"/>
    </row>
    <row r="863" spans="1:26" ht="14.25" customHeight="1">
      <c r="A863" s="724"/>
      <c r="B863" s="724"/>
      <c r="C863" s="724"/>
      <c r="D863" s="724"/>
      <c r="E863" s="724"/>
      <c r="F863" s="724"/>
      <c r="G863" s="724"/>
      <c r="H863" s="724"/>
      <c r="I863" s="724"/>
      <c r="J863" s="724"/>
      <c r="K863" s="724"/>
      <c r="L863" s="724"/>
      <c r="M863" s="724"/>
      <c r="N863" s="724"/>
      <c r="O863" s="724"/>
      <c r="P863" s="724"/>
      <c r="Q863" s="724"/>
      <c r="R863" s="724"/>
      <c r="S863" s="724"/>
      <c r="T863" s="724"/>
      <c r="U863" s="724"/>
      <c r="V863" s="724"/>
      <c r="W863" s="724"/>
      <c r="X863" s="724"/>
      <c r="Y863" s="724"/>
      <c r="Z863" s="724"/>
    </row>
    <row r="864" spans="1:26" ht="14.25" customHeight="1">
      <c r="A864" s="724"/>
      <c r="B864" s="724"/>
      <c r="C864" s="724"/>
      <c r="D864" s="724"/>
      <c r="E864" s="724"/>
      <c r="F864" s="724"/>
      <c r="G864" s="724"/>
      <c r="H864" s="724"/>
      <c r="I864" s="724"/>
      <c r="J864" s="724"/>
      <c r="K864" s="724"/>
      <c r="L864" s="724"/>
      <c r="M864" s="724"/>
      <c r="N864" s="724"/>
      <c r="O864" s="724"/>
      <c r="P864" s="724"/>
      <c r="Q864" s="724"/>
      <c r="R864" s="724"/>
      <c r="S864" s="724"/>
      <c r="T864" s="724"/>
      <c r="U864" s="724"/>
      <c r="V864" s="724"/>
      <c r="W864" s="724"/>
      <c r="X864" s="724"/>
      <c r="Y864" s="724"/>
      <c r="Z864" s="724"/>
    </row>
    <row r="865" spans="1:26" ht="14.25" customHeight="1">
      <c r="A865" s="724"/>
      <c r="B865" s="724"/>
      <c r="C865" s="724"/>
      <c r="D865" s="724"/>
      <c r="E865" s="724"/>
      <c r="F865" s="724"/>
      <c r="G865" s="724"/>
      <c r="H865" s="724"/>
      <c r="I865" s="724"/>
      <c r="J865" s="724"/>
      <c r="K865" s="724"/>
      <c r="L865" s="724"/>
      <c r="M865" s="724"/>
      <c r="N865" s="724"/>
      <c r="O865" s="724"/>
      <c r="P865" s="724"/>
      <c r="Q865" s="724"/>
      <c r="R865" s="724"/>
      <c r="S865" s="724"/>
      <c r="T865" s="724"/>
      <c r="U865" s="724"/>
      <c r="V865" s="724"/>
      <c r="W865" s="724"/>
      <c r="X865" s="724"/>
      <c r="Y865" s="724"/>
      <c r="Z865" s="724"/>
    </row>
    <row r="866" spans="1:26" ht="14.25" customHeight="1">
      <c r="A866" s="724"/>
      <c r="B866" s="724"/>
      <c r="C866" s="724"/>
      <c r="D866" s="724"/>
      <c r="E866" s="724"/>
      <c r="F866" s="724"/>
      <c r="G866" s="724"/>
      <c r="H866" s="724"/>
      <c r="I866" s="724"/>
      <c r="J866" s="724"/>
      <c r="K866" s="724"/>
      <c r="L866" s="724"/>
      <c r="M866" s="724"/>
      <c r="N866" s="724"/>
      <c r="O866" s="724"/>
      <c r="P866" s="724"/>
      <c r="Q866" s="724"/>
      <c r="R866" s="724"/>
      <c r="S866" s="724"/>
      <c r="T866" s="724"/>
      <c r="U866" s="724"/>
      <c r="V866" s="724"/>
      <c r="W866" s="724"/>
      <c r="X866" s="724"/>
      <c r="Y866" s="724"/>
      <c r="Z866" s="724"/>
    </row>
    <row r="867" spans="1:26" ht="14.25" customHeight="1">
      <c r="A867" s="724"/>
      <c r="B867" s="724"/>
      <c r="C867" s="724"/>
      <c r="D867" s="724"/>
      <c r="E867" s="724"/>
      <c r="F867" s="724"/>
      <c r="G867" s="724"/>
      <c r="H867" s="724"/>
      <c r="I867" s="724"/>
      <c r="J867" s="724"/>
      <c r="K867" s="724"/>
      <c r="L867" s="724"/>
      <c r="M867" s="724"/>
      <c r="N867" s="724"/>
      <c r="O867" s="724"/>
      <c r="P867" s="724"/>
      <c r="Q867" s="724"/>
      <c r="R867" s="724"/>
      <c r="S867" s="724"/>
      <c r="T867" s="724"/>
      <c r="U867" s="724"/>
      <c r="V867" s="724"/>
      <c r="W867" s="724"/>
      <c r="X867" s="724"/>
      <c r="Y867" s="724"/>
      <c r="Z867" s="724"/>
    </row>
    <row r="868" spans="1:26" ht="14.25" customHeight="1">
      <c r="A868" s="724"/>
      <c r="B868" s="724"/>
      <c r="C868" s="724"/>
      <c r="D868" s="724"/>
      <c r="E868" s="724"/>
      <c r="F868" s="724"/>
      <c r="G868" s="724"/>
      <c r="H868" s="724"/>
      <c r="I868" s="724"/>
      <c r="J868" s="724"/>
      <c r="K868" s="724"/>
      <c r="L868" s="724"/>
      <c r="M868" s="724"/>
      <c r="N868" s="724"/>
      <c r="O868" s="724"/>
      <c r="P868" s="724"/>
      <c r="Q868" s="724"/>
      <c r="R868" s="724"/>
      <c r="S868" s="724"/>
      <c r="T868" s="724"/>
      <c r="U868" s="724"/>
      <c r="V868" s="724"/>
      <c r="W868" s="724"/>
      <c r="X868" s="724"/>
      <c r="Y868" s="724"/>
      <c r="Z868" s="724"/>
    </row>
    <row r="869" spans="1:26" ht="14.25" customHeight="1">
      <c r="A869" s="724"/>
      <c r="B869" s="724"/>
      <c r="C869" s="724"/>
      <c r="D869" s="724"/>
      <c r="E869" s="724"/>
      <c r="F869" s="724"/>
      <c r="G869" s="724"/>
      <c r="H869" s="724"/>
      <c r="I869" s="724"/>
      <c r="J869" s="724"/>
      <c r="K869" s="724"/>
      <c r="L869" s="724"/>
      <c r="M869" s="724"/>
      <c r="N869" s="724"/>
      <c r="O869" s="724"/>
      <c r="P869" s="724"/>
      <c r="Q869" s="724"/>
      <c r="R869" s="724"/>
      <c r="S869" s="724"/>
      <c r="T869" s="724"/>
      <c r="U869" s="724"/>
      <c r="V869" s="724"/>
      <c r="W869" s="724"/>
      <c r="X869" s="724"/>
      <c r="Y869" s="724"/>
      <c r="Z869" s="724"/>
    </row>
    <row r="870" spans="1:26" ht="14.25" customHeight="1">
      <c r="A870" s="724"/>
      <c r="B870" s="724"/>
      <c r="C870" s="724"/>
      <c r="D870" s="724"/>
      <c r="E870" s="724"/>
      <c r="F870" s="724"/>
      <c r="G870" s="724"/>
      <c r="H870" s="724"/>
      <c r="I870" s="724"/>
      <c r="J870" s="724"/>
      <c r="K870" s="724"/>
      <c r="L870" s="724"/>
      <c r="M870" s="724"/>
      <c r="N870" s="724"/>
      <c r="O870" s="724"/>
      <c r="P870" s="724"/>
      <c r="Q870" s="724"/>
      <c r="R870" s="724"/>
      <c r="S870" s="724"/>
      <c r="T870" s="724"/>
      <c r="U870" s="724"/>
      <c r="V870" s="724"/>
      <c r="W870" s="724"/>
      <c r="X870" s="724"/>
      <c r="Y870" s="724"/>
      <c r="Z870" s="724"/>
    </row>
    <row r="871" spans="1:26" ht="14.25" customHeight="1">
      <c r="A871" s="724"/>
      <c r="B871" s="724"/>
      <c r="C871" s="724"/>
      <c r="D871" s="724"/>
      <c r="E871" s="724"/>
      <c r="F871" s="724"/>
      <c r="G871" s="724"/>
      <c r="H871" s="724"/>
      <c r="I871" s="724"/>
      <c r="J871" s="724"/>
      <c r="K871" s="724"/>
      <c r="L871" s="724"/>
      <c r="M871" s="724"/>
      <c r="N871" s="724"/>
      <c r="O871" s="724"/>
      <c r="P871" s="724"/>
      <c r="Q871" s="724"/>
      <c r="R871" s="724"/>
      <c r="S871" s="724"/>
      <c r="T871" s="724"/>
      <c r="U871" s="724"/>
      <c r="V871" s="724"/>
      <c r="W871" s="724"/>
      <c r="X871" s="724"/>
      <c r="Y871" s="724"/>
      <c r="Z871" s="724"/>
    </row>
    <row r="872" spans="1:26" ht="14.25" customHeight="1">
      <c r="A872" s="724"/>
      <c r="B872" s="724"/>
      <c r="C872" s="724"/>
      <c r="D872" s="724"/>
      <c r="E872" s="724"/>
      <c r="F872" s="724"/>
      <c r="G872" s="724"/>
      <c r="H872" s="724"/>
      <c r="I872" s="724"/>
      <c r="J872" s="724"/>
      <c r="K872" s="724"/>
      <c r="L872" s="724"/>
      <c r="M872" s="724"/>
      <c r="N872" s="724"/>
      <c r="O872" s="724"/>
      <c r="P872" s="724"/>
      <c r="Q872" s="724"/>
      <c r="R872" s="724"/>
      <c r="S872" s="724"/>
      <c r="T872" s="724"/>
      <c r="U872" s="724"/>
      <c r="V872" s="724"/>
      <c r="W872" s="724"/>
      <c r="X872" s="724"/>
      <c r="Y872" s="724"/>
      <c r="Z872" s="724"/>
    </row>
    <row r="873" spans="1:26" ht="14.25" customHeight="1">
      <c r="A873" s="724"/>
      <c r="B873" s="724"/>
      <c r="C873" s="724"/>
      <c r="D873" s="724"/>
      <c r="E873" s="724"/>
      <c r="F873" s="724"/>
      <c r="G873" s="724"/>
      <c r="H873" s="724"/>
      <c r="I873" s="724"/>
      <c r="J873" s="724"/>
      <c r="K873" s="724"/>
      <c r="L873" s="724"/>
      <c r="M873" s="724"/>
      <c r="N873" s="724"/>
      <c r="O873" s="724"/>
      <c r="P873" s="724"/>
      <c r="Q873" s="724"/>
      <c r="R873" s="724"/>
      <c r="S873" s="724"/>
      <c r="T873" s="724"/>
      <c r="U873" s="724"/>
      <c r="V873" s="724"/>
      <c r="W873" s="724"/>
      <c r="X873" s="724"/>
      <c r="Y873" s="724"/>
      <c r="Z873" s="724"/>
    </row>
    <row r="874" spans="1:26" ht="14.25" customHeight="1">
      <c r="A874" s="724"/>
      <c r="B874" s="724"/>
      <c r="C874" s="724"/>
      <c r="D874" s="724"/>
      <c r="E874" s="724"/>
      <c r="F874" s="724"/>
      <c r="G874" s="724"/>
      <c r="H874" s="724"/>
      <c r="I874" s="724"/>
      <c r="J874" s="724"/>
      <c r="K874" s="724"/>
      <c r="L874" s="724"/>
      <c r="M874" s="724"/>
      <c r="N874" s="724"/>
      <c r="O874" s="724"/>
      <c r="P874" s="724"/>
      <c r="Q874" s="724"/>
      <c r="R874" s="724"/>
      <c r="S874" s="724"/>
      <c r="T874" s="724"/>
      <c r="U874" s="724"/>
      <c r="V874" s="724"/>
      <c r="W874" s="724"/>
      <c r="X874" s="724"/>
      <c r="Y874" s="724"/>
      <c r="Z874" s="724"/>
    </row>
    <row r="875" spans="1:26" ht="14.25" customHeight="1">
      <c r="A875" s="724"/>
      <c r="B875" s="724"/>
      <c r="C875" s="724"/>
      <c r="D875" s="724"/>
      <c r="E875" s="724"/>
      <c r="F875" s="724"/>
      <c r="G875" s="724"/>
      <c r="H875" s="724"/>
      <c r="I875" s="724"/>
      <c r="J875" s="724"/>
      <c r="K875" s="724"/>
      <c r="L875" s="724"/>
      <c r="M875" s="724"/>
      <c r="N875" s="724"/>
      <c r="O875" s="724"/>
      <c r="P875" s="724"/>
      <c r="Q875" s="724"/>
      <c r="R875" s="724"/>
      <c r="S875" s="724"/>
      <c r="T875" s="724"/>
      <c r="U875" s="724"/>
      <c r="V875" s="724"/>
      <c r="W875" s="724"/>
      <c r="X875" s="724"/>
      <c r="Y875" s="724"/>
      <c r="Z875" s="724"/>
    </row>
    <row r="876" spans="1:26" ht="14.25" customHeight="1">
      <c r="A876" s="724"/>
      <c r="B876" s="724"/>
      <c r="C876" s="724"/>
      <c r="D876" s="724"/>
      <c r="E876" s="724"/>
      <c r="F876" s="724"/>
      <c r="G876" s="724"/>
      <c r="H876" s="724"/>
      <c r="I876" s="724"/>
      <c r="J876" s="724"/>
      <c r="K876" s="724"/>
      <c r="L876" s="724"/>
      <c r="M876" s="724"/>
      <c r="N876" s="724"/>
      <c r="O876" s="724"/>
      <c r="P876" s="724"/>
      <c r="Q876" s="724"/>
      <c r="R876" s="724"/>
      <c r="S876" s="724"/>
      <c r="T876" s="724"/>
      <c r="U876" s="724"/>
      <c r="V876" s="724"/>
      <c r="W876" s="724"/>
      <c r="X876" s="724"/>
      <c r="Y876" s="724"/>
      <c r="Z876" s="724"/>
    </row>
    <row r="877" spans="1:26" ht="14.25" customHeight="1">
      <c r="A877" s="724"/>
      <c r="B877" s="724"/>
      <c r="C877" s="724"/>
      <c r="D877" s="724"/>
      <c r="E877" s="724"/>
      <c r="F877" s="724"/>
      <c r="G877" s="724"/>
      <c r="H877" s="724"/>
      <c r="I877" s="724"/>
      <c r="J877" s="724"/>
      <c r="K877" s="724"/>
      <c r="L877" s="724"/>
      <c r="M877" s="724"/>
      <c r="N877" s="724"/>
      <c r="O877" s="724"/>
      <c r="P877" s="724"/>
      <c r="Q877" s="724"/>
      <c r="R877" s="724"/>
      <c r="S877" s="724"/>
      <c r="T877" s="724"/>
      <c r="U877" s="724"/>
      <c r="V877" s="724"/>
      <c r="W877" s="724"/>
      <c r="X877" s="724"/>
      <c r="Y877" s="724"/>
      <c r="Z877" s="724"/>
    </row>
    <row r="878" spans="1:26" ht="14.25" customHeight="1">
      <c r="A878" s="724"/>
      <c r="B878" s="724"/>
      <c r="C878" s="724"/>
      <c r="D878" s="724"/>
      <c r="E878" s="724"/>
      <c r="F878" s="724"/>
      <c r="G878" s="724"/>
      <c r="H878" s="724"/>
      <c r="I878" s="724"/>
      <c r="J878" s="724"/>
      <c r="K878" s="724"/>
      <c r="L878" s="724"/>
      <c r="M878" s="724"/>
      <c r="N878" s="724"/>
      <c r="O878" s="724"/>
      <c r="P878" s="724"/>
      <c r="Q878" s="724"/>
      <c r="R878" s="724"/>
      <c r="S878" s="724"/>
      <c r="T878" s="724"/>
      <c r="U878" s="724"/>
      <c r="V878" s="724"/>
      <c r="W878" s="724"/>
      <c r="X878" s="724"/>
      <c r="Y878" s="724"/>
      <c r="Z878" s="724"/>
    </row>
    <row r="879" spans="1:26" ht="14.25" customHeight="1">
      <c r="A879" s="724"/>
      <c r="B879" s="724"/>
      <c r="C879" s="724"/>
      <c r="D879" s="724"/>
      <c r="E879" s="724"/>
      <c r="F879" s="724"/>
      <c r="G879" s="724"/>
      <c r="H879" s="724"/>
      <c r="I879" s="724"/>
      <c r="J879" s="724"/>
      <c r="K879" s="724"/>
      <c r="L879" s="724"/>
      <c r="M879" s="724"/>
      <c r="N879" s="724"/>
      <c r="O879" s="724"/>
      <c r="P879" s="724"/>
      <c r="Q879" s="724"/>
      <c r="R879" s="724"/>
      <c r="S879" s="724"/>
      <c r="T879" s="724"/>
      <c r="U879" s="724"/>
      <c r="V879" s="724"/>
      <c r="W879" s="724"/>
      <c r="X879" s="724"/>
      <c r="Y879" s="724"/>
      <c r="Z879" s="724"/>
    </row>
    <row r="880" spans="1:26" ht="14.25" customHeight="1">
      <c r="A880" s="724"/>
      <c r="B880" s="724"/>
      <c r="C880" s="724"/>
      <c r="D880" s="724"/>
      <c r="E880" s="724"/>
      <c r="F880" s="724"/>
      <c r="G880" s="724"/>
      <c r="H880" s="724"/>
      <c r="I880" s="724"/>
      <c r="J880" s="724"/>
      <c r="K880" s="724"/>
      <c r="L880" s="724"/>
      <c r="M880" s="724"/>
      <c r="N880" s="724"/>
      <c r="O880" s="724"/>
      <c r="P880" s="724"/>
      <c r="Q880" s="724"/>
      <c r="R880" s="724"/>
      <c r="S880" s="724"/>
      <c r="T880" s="724"/>
      <c r="U880" s="724"/>
      <c r="V880" s="724"/>
      <c r="W880" s="724"/>
      <c r="X880" s="724"/>
      <c r="Y880" s="724"/>
      <c r="Z880" s="724"/>
    </row>
    <row r="881" spans="1:26" ht="14.25" customHeight="1">
      <c r="A881" s="724"/>
      <c r="B881" s="724"/>
      <c r="C881" s="724"/>
      <c r="D881" s="724"/>
      <c r="E881" s="724"/>
      <c r="F881" s="724"/>
      <c r="G881" s="724"/>
      <c r="H881" s="724"/>
      <c r="I881" s="724"/>
      <c r="J881" s="724"/>
      <c r="K881" s="724"/>
      <c r="L881" s="724"/>
      <c r="M881" s="724"/>
      <c r="N881" s="724"/>
      <c r="O881" s="724"/>
      <c r="P881" s="724"/>
      <c r="Q881" s="724"/>
      <c r="R881" s="724"/>
      <c r="S881" s="724"/>
      <c r="T881" s="724"/>
      <c r="U881" s="724"/>
      <c r="V881" s="724"/>
      <c r="W881" s="724"/>
      <c r="X881" s="724"/>
      <c r="Y881" s="724"/>
      <c r="Z881" s="724"/>
    </row>
    <row r="882" spans="1:26" ht="14.25" customHeight="1">
      <c r="A882" s="724"/>
      <c r="B882" s="724"/>
      <c r="C882" s="724"/>
      <c r="D882" s="724"/>
      <c r="E882" s="724"/>
      <c r="F882" s="724"/>
      <c r="G882" s="724"/>
      <c r="H882" s="724"/>
      <c r="I882" s="724"/>
      <c r="J882" s="724"/>
      <c r="K882" s="724"/>
      <c r="L882" s="724"/>
      <c r="M882" s="724"/>
      <c r="N882" s="724"/>
      <c r="O882" s="724"/>
      <c r="P882" s="724"/>
      <c r="Q882" s="724"/>
      <c r="R882" s="724"/>
      <c r="S882" s="724"/>
      <c r="T882" s="724"/>
      <c r="U882" s="724"/>
      <c r="V882" s="724"/>
      <c r="W882" s="724"/>
      <c r="X882" s="724"/>
      <c r="Y882" s="724"/>
      <c r="Z882" s="724"/>
    </row>
    <row r="883" spans="1:26" ht="14.25" customHeight="1">
      <c r="A883" s="724"/>
      <c r="B883" s="724"/>
      <c r="C883" s="724"/>
      <c r="D883" s="724"/>
      <c r="E883" s="724"/>
      <c r="F883" s="724"/>
      <c r="G883" s="724"/>
      <c r="H883" s="724"/>
      <c r="I883" s="724"/>
      <c r="J883" s="724"/>
      <c r="K883" s="724"/>
      <c r="L883" s="724"/>
      <c r="M883" s="724"/>
      <c r="N883" s="724"/>
      <c r="O883" s="724"/>
      <c r="P883" s="724"/>
      <c r="Q883" s="724"/>
      <c r="R883" s="724"/>
      <c r="S883" s="724"/>
      <c r="T883" s="724"/>
      <c r="U883" s="724"/>
      <c r="V883" s="724"/>
      <c r="W883" s="724"/>
      <c r="X883" s="724"/>
      <c r="Y883" s="724"/>
      <c r="Z883" s="724"/>
    </row>
    <row r="884" spans="1:26" ht="14.25" customHeight="1">
      <c r="A884" s="724"/>
      <c r="B884" s="724"/>
      <c r="C884" s="724"/>
      <c r="D884" s="724"/>
      <c r="E884" s="724"/>
      <c r="F884" s="724"/>
      <c r="G884" s="724"/>
      <c r="H884" s="724"/>
      <c r="I884" s="724"/>
      <c r="J884" s="724"/>
      <c r="K884" s="724"/>
      <c r="L884" s="724"/>
      <c r="M884" s="724"/>
      <c r="N884" s="724"/>
      <c r="O884" s="724"/>
      <c r="P884" s="724"/>
      <c r="Q884" s="724"/>
      <c r="R884" s="724"/>
      <c r="S884" s="724"/>
      <c r="T884" s="724"/>
      <c r="U884" s="724"/>
      <c r="V884" s="724"/>
      <c r="W884" s="724"/>
      <c r="X884" s="724"/>
      <c r="Y884" s="724"/>
      <c r="Z884" s="724"/>
    </row>
    <row r="885" spans="1:26" ht="14.25" customHeight="1">
      <c r="A885" s="724"/>
      <c r="B885" s="724"/>
      <c r="C885" s="724"/>
      <c r="D885" s="724"/>
      <c r="E885" s="724"/>
      <c r="F885" s="724"/>
      <c r="G885" s="724"/>
      <c r="H885" s="724"/>
      <c r="I885" s="724"/>
      <c r="J885" s="724"/>
      <c r="K885" s="724"/>
      <c r="L885" s="724"/>
      <c r="M885" s="724"/>
      <c r="N885" s="724"/>
      <c r="O885" s="724"/>
      <c r="P885" s="724"/>
      <c r="Q885" s="724"/>
      <c r="R885" s="724"/>
      <c r="S885" s="724"/>
      <c r="T885" s="724"/>
      <c r="U885" s="724"/>
      <c r="V885" s="724"/>
      <c r="W885" s="724"/>
      <c r="X885" s="724"/>
      <c r="Y885" s="724"/>
      <c r="Z885" s="724"/>
    </row>
    <row r="886" spans="1:26" ht="14.25" customHeight="1">
      <c r="A886" s="724"/>
      <c r="B886" s="724"/>
      <c r="C886" s="724"/>
      <c r="D886" s="724"/>
      <c r="E886" s="724"/>
      <c r="F886" s="724"/>
      <c r="G886" s="724"/>
      <c r="H886" s="724"/>
      <c r="I886" s="724"/>
      <c r="J886" s="724"/>
      <c r="K886" s="724"/>
      <c r="L886" s="724"/>
      <c r="M886" s="724"/>
      <c r="N886" s="724"/>
      <c r="O886" s="724"/>
      <c r="P886" s="724"/>
      <c r="Q886" s="724"/>
      <c r="R886" s="724"/>
      <c r="S886" s="724"/>
      <c r="T886" s="724"/>
      <c r="U886" s="724"/>
      <c r="V886" s="724"/>
      <c r="W886" s="724"/>
      <c r="X886" s="724"/>
      <c r="Y886" s="724"/>
      <c r="Z886" s="724"/>
    </row>
    <row r="887" spans="1:26" ht="14.25" customHeight="1">
      <c r="A887" s="724"/>
      <c r="B887" s="724"/>
      <c r="C887" s="724"/>
      <c r="D887" s="724"/>
      <c r="E887" s="724"/>
      <c r="F887" s="724"/>
      <c r="G887" s="724"/>
      <c r="H887" s="724"/>
      <c r="I887" s="724"/>
      <c r="J887" s="724"/>
      <c r="K887" s="724"/>
      <c r="L887" s="724"/>
      <c r="M887" s="724"/>
      <c r="N887" s="724"/>
      <c r="O887" s="724"/>
      <c r="P887" s="724"/>
      <c r="Q887" s="724"/>
      <c r="R887" s="724"/>
      <c r="S887" s="724"/>
      <c r="T887" s="724"/>
      <c r="U887" s="724"/>
      <c r="V887" s="724"/>
      <c r="W887" s="724"/>
      <c r="X887" s="724"/>
      <c r="Y887" s="724"/>
      <c r="Z887" s="724"/>
    </row>
    <row r="888" spans="1:26" ht="14.25" customHeight="1">
      <c r="A888" s="724"/>
      <c r="B888" s="724"/>
      <c r="C888" s="724"/>
      <c r="D888" s="724"/>
      <c r="E888" s="724"/>
      <c r="F888" s="724"/>
      <c r="G888" s="724"/>
      <c r="H888" s="724"/>
      <c r="I888" s="724"/>
      <c r="J888" s="724"/>
      <c r="K888" s="724"/>
      <c r="L888" s="724"/>
      <c r="M888" s="724"/>
      <c r="N888" s="724"/>
      <c r="O888" s="724"/>
      <c r="P888" s="724"/>
      <c r="Q888" s="724"/>
      <c r="R888" s="724"/>
      <c r="S888" s="724"/>
      <c r="T888" s="724"/>
      <c r="U888" s="724"/>
      <c r="V888" s="724"/>
      <c r="W888" s="724"/>
      <c r="X888" s="724"/>
      <c r="Y888" s="724"/>
      <c r="Z888" s="724"/>
    </row>
    <row r="889" spans="1:26" ht="14.25" customHeight="1">
      <c r="A889" s="724"/>
      <c r="B889" s="724"/>
      <c r="C889" s="724"/>
      <c r="D889" s="724"/>
      <c r="E889" s="724"/>
      <c r="F889" s="724"/>
      <c r="G889" s="724"/>
      <c r="H889" s="724"/>
      <c r="I889" s="724"/>
      <c r="J889" s="724"/>
      <c r="K889" s="724"/>
      <c r="L889" s="724"/>
      <c r="M889" s="724"/>
      <c r="N889" s="724"/>
      <c r="O889" s="724"/>
      <c r="P889" s="724"/>
      <c r="Q889" s="724"/>
      <c r="R889" s="724"/>
      <c r="S889" s="724"/>
      <c r="T889" s="724"/>
      <c r="U889" s="724"/>
      <c r="V889" s="724"/>
      <c r="W889" s="724"/>
      <c r="X889" s="724"/>
      <c r="Y889" s="724"/>
      <c r="Z889" s="724"/>
    </row>
    <row r="890" spans="1:26" ht="14.25" customHeight="1">
      <c r="A890" s="724"/>
      <c r="B890" s="724"/>
      <c r="C890" s="724"/>
      <c r="D890" s="724"/>
      <c r="E890" s="724"/>
      <c r="F890" s="724"/>
      <c r="G890" s="724"/>
      <c r="H890" s="724"/>
      <c r="I890" s="724"/>
      <c r="J890" s="724"/>
      <c r="K890" s="724"/>
      <c r="L890" s="724"/>
      <c r="M890" s="724"/>
      <c r="N890" s="724"/>
      <c r="O890" s="724"/>
      <c r="P890" s="724"/>
      <c r="Q890" s="724"/>
      <c r="R890" s="724"/>
      <c r="S890" s="724"/>
      <c r="T890" s="724"/>
      <c r="U890" s="724"/>
      <c r="V890" s="724"/>
      <c r="W890" s="724"/>
      <c r="X890" s="724"/>
      <c r="Y890" s="724"/>
      <c r="Z890" s="724"/>
    </row>
    <row r="891" spans="1:26" ht="14.25" customHeight="1">
      <c r="A891" s="724"/>
      <c r="B891" s="724"/>
      <c r="C891" s="724"/>
      <c r="D891" s="724"/>
      <c r="E891" s="724"/>
      <c r="F891" s="724"/>
      <c r="G891" s="724"/>
      <c r="H891" s="724"/>
      <c r="I891" s="724"/>
      <c r="J891" s="724"/>
      <c r="K891" s="724"/>
      <c r="L891" s="724"/>
      <c r="M891" s="724"/>
      <c r="N891" s="724"/>
      <c r="O891" s="724"/>
      <c r="P891" s="724"/>
      <c r="Q891" s="724"/>
      <c r="R891" s="724"/>
      <c r="S891" s="724"/>
      <c r="T891" s="724"/>
      <c r="U891" s="724"/>
      <c r="V891" s="724"/>
      <c r="W891" s="724"/>
      <c r="X891" s="724"/>
      <c r="Y891" s="724"/>
      <c r="Z891" s="724"/>
    </row>
    <row r="892" spans="1:26" ht="14.25" customHeight="1">
      <c r="A892" s="724"/>
      <c r="B892" s="724"/>
      <c r="C892" s="724"/>
      <c r="D892" s="724"/>
      <c r="E892" s="724"/>
      <c r="F892" s="724"/>
      <c r="G892" s="724"/>
      <c r="H892" s="724"/>
      <c r="I892" s="724"/>
      <c r="J892" s="724"/>
      <c r="K892" s="724"/>
      <c r="L892" s="724"/>
      <c r="M892" s="724"/>
      <c r="N892" s="724"/>
      <c r="O892" s="724"/>
      <c r="P892" s="724"/>
      <c r="Q892" s="724"/>
      <c r="R892" s="724"/>
      <c r="S892" s="724"/>
      <c r="T892" s="724"/>
      <c r="U892" s="724"/>
      <c r="V892" s="724"/>
      <c r="W892" s="724"/>
      <c r="X892" s="724"/>
      <c r="Y892" s="724"/>
      <c r="Z892" s="724"/>
    </row>
    <row r="893" spans="1:26" ht="14.25" customHeight="1">
      <c r="A893" s="724"/>
      <c r="B893" s="724"/>
      <c r="C893" s="724"/>
      <c r="D893" s="724"/>
      <c r="E893" s="724"/>
      <c r="F893" s="724"/>
      <c r="G893" s="724"/>
      <c r="H893" s="724"/>
      <c r="I893" s="724"/>
      <c r="J893" s="724"/>
      <c r="K893" s="724"/>
      <c r="L893" s="724"/>
      <c r="M893" s="724"/>
      <c r="N893" s="724"/>
      <c r="O893" s="724"/>
      <c r="P893" s="724"/>
      <c r="Q893" s="724"/>
      <c r="R893" s="724"/>
      <c r="S893" s="724"/>
      <c r="T893" s="724"/>
      <c r="U893" s="724"/>
      <c r="V893" s="724"/>
      <c r="W893" s="724"/>
      <c r="X893" s="724"/>
      <c r="Y893" s="724"/>
      <c r="Z893" s="724"/>
    </row>
    <row r="894" spans="1:26" ht="14.25" customHeight="1">
      <c r="A894" s="724"/>
      <c r="B894" s="724"/>
      <c r="C894" s="724"/>
      <c r="D894" s="724"/>
      <c r="E894" s="724"/>
      <c r="F894" s="724"/>
      <c r="G894" s="724"/>
      <c r="H894" s="724"/>
      <c r="I894" s="724"/>
      <c r="J894" s="724"/>
      <c r="K894" s="724"/>
      <c r="L894" s="724"/>
      <c r="M894" s="724"/>
      <c r="N894" s="724"/>
      <c r="O894" s="724"/>
      <c r="P894" s="724"/>
      <c r="Q894" s="724"/>
      <c r="R894" s="724"/>
      <c r="S894" s="724"/>
      <c r="T894" s="724"/>
      <c r="U894" s="724"/>
      <c r="V894" s="724"/>
      <c r="W894" s="724"/>
      <c r="X894" s="724"/>
      <c r="Y894" s="724"/>
      <c r="Z894" s="724"/>
    </row>
    <row r="895" spans="1:26" ht="14.25" customHeight="1">
      <c r="A895" s="724"/>
      <c r="B895" s="724"/>
      <c r="C895" s="724"/>
      <c r="D895" s="724"/>
      <c r="E895" s="724"/>
      <c r="F895" s="724"/>
      <c r="G895" s="724"/>
      <c r="H895" s="724"/>
      <c r="I895" s="724"/>
      <c r="J895" s="724"/>
      <c r="K895" s="724"/>
      <c r="L895" s="724"/>
      <c r="M895" s="724"/>
      <c r="N895" s="724"/>
      <c r="O895" s="724"/>
      <c r="P895" s="724"/>
      <c r="Q895" s="724"/>
      <c r="R895" s="724"/>
      <c r="S895" s="724"/>
      <c r="T895" s="724"/>
      <c r="U895" s="724"/>
      <c r="V895" s="724"/>
      <c r="W895" s="724"/>
      <c r="X895" s="724"/>
      <c r="Y895" s="724"/>
      <c r="Z895" s="724"/>
    </row>
    <row r="896" spans="1:26" ht="14.25" customHeight="1">
      <c r="A896" s="724"/>
      <c r="B896" s="724"/>
      <c r="C896" s="724"/>
      <c r="D896" s="724"/>
      <c r="E896" s="724"/>
      <c r="F896" s="724"/>
      <c r="G896" s="724"/>
      <c r="H896" s="724"/>
      <c r="I896" s="724"/>
      <c r="J896" s="724"/>
      <c r="K896" s="724"/>
      <c r="L896" s="724"/>
      <c r="M896" s="724"/>
      <c r="N896" s="724"/>
      <c r="O896" s="724"/>
      <c r="P896" s="724"/>
      <c r="Q896" s="724"/>
      <c r="R896" s="724"/>
      <c r="S896" s="724"/>
      <c r="T896" s="724"/>
      <c r="U896" s="724"/>
      <c r="V896" s="724"/>
      <c r="W896" s="724"/>
      <c r="X896" s="724"/>
      <c r="Y896" s="724"/>
      <c r="Z896" s="724"/>
    </row>
    <row r="897" spans="1:26" ht="14.25" customHeight="1">
      <c r="A897" s="724"/>
      <c r="B897" s="724"/>
      <c r="C897" s="724"/>
      <c r="D897" s="724"/>
      <c r="E897" s="724"/>
      <c r="F897" s="724"/>
      <c r="G897" s="724"/>
      <c r="H897" s="724"/>
      <c r="I897" s="724"/>
      <c r="J897" s="724"/>
      <c r="K897" s="724"/>
      <c r="L897" s="724"/>
      <c r="M897" s="724"/>
      <c r="N897" s="724"/>
      <c r="O897" s="724"/>
      <c r="P897" s="724"/>
      <c r="Q897" s="724"/>
      <c r="R897" s="724"/>
      <c r="S897" s="724"/>
      <c r="T897" s="724"/>
      <c r="U897" s="724"/>
      <c r="V897" s="724"/>
      <c r="W897" s="724"/>
      <c r="X897" s="724"/>
      <c r="Y897" s="724"/>
      <c r="Z897" s="724"/>
    </row>
    <row r="898" spans="1:26" ht="14.25" customHeight="1">
      <c r="A898" s="724"/>
      <c r="B898" s="724"/>
      <c r="C898" s="724"/>
      <c r="D898" s="724"/>
      <c r="E898" s="724"/>
      <c r="F898" s="724"/>
      <c r="G898" s="724"/>
      <c r="H898" s="724"/>
      <c r="I898" s="724"/>
      <c r="J898" s="724"/>
      <c r="K898" s="724"/>
      <c r="L898" s="724"/>
      <c r="M898" s="724"/>
      <c r="N898" s="724"/>
      <c r="O898" s="724"/>
      <c r="P898" s="724"/>
      <c r="Q898" s="724"/>
      <c r="R898" s="724"/>
      <c r="S898" s="724"/>
      <c r="T898" s="724"/>
      <c r="U898" s="724"/>
      <c r="V898" s="724"/>
      <c r="W898" s="724"/>
      <c r="X898" s="724"/>
      <c r="Y898" s="724"/>
      <c r="Z898" s="724"/>
    </row>
    <row r="899" spans="1:26" ht="14.25" customHeight="1">
      <c r="A899" s="724"/>
      <c r="B899" s="724"/>
      <c r="C899" s="724"/>
      <c r="D899" s="724"/>
      <c r="E899" s="724"/>
      <c r="F899" s="724"/>
      <c r="G899" s="724"/>
      <c r="H899" s="724"/>
      <c r="I899" s="724"/>
      <c r="J899" s="724"/>
      <c r="K899" s="724"/>
      <c r="L899" s="724"/>
      <c r="M899" s="724"/>
      <c r="N899" s="724"/>
      <c r="O899" s="724"/>
      <c r="P899" s="724"/>
      <c r="Q899" s="724"/>
      <c r="R899" s="724"/>
      <c r="S899" s="724"/>
      <c r="T899" s="724"/>
      <c r="U899" s="724"/>
      <c r="V899" s="724"/>
      <c r="W899" s="724"/>
      <c r="X899" s="724"/>
      <c r="Y899" s="724"/>
      <c r="Z899" s="724"/>
    </row>
    <row r="900" spans="1:26" ht="14.25" customHeight="1">
      <c r="A900" s="724"/>
      <c r="B900" s="724"/>
      <c r="C900" s="724"/>
      <c r="D900" s="724"/>
      <c r="E900" s="724"/>
      <c r="F900" s="724"/>
      <c r="G900" s="724"/>
      <c r="H900" s="724"/>
      <c r="I900" s="724"/>
      <c r="J900" s="724"/>
      <c r="K900" s="724"/>
      <c r="L900" s="724"/>
      <c r="M900" s="724"/>
      <c r="N900" s="724"/>
      <c r="O900" s="724"/>
      <c r="P900" s="724"/>
      <c r="Q900" s="724"/>
      <c r="R900" s="724"/>
      <c r="S900" s="724"/>
      <c r="T900" s="724"/>
      <c r="U900" s="724"/>
      <c r="V900" s="724"/>
      <c r="W900" s="724"/>
      <c r="X900" s="724"/>
      <c r="Y900" s="724"/>
      <c r="Z900" s="724"/>
    </row>
    <row r="901" spans="1:26" ht="14.25" customHeight="1">
      <c r="A901" s="724"/>
      <c r="B901" s="724"/>
      <c r="C901" s="724"/>
      <c r="D901" s="724"/>
      <c r="E901" s="724"/>
      <c r="F901" s="724"/>
      <c r="G901" s="724"/>
      <c r="H901" s="724"/>
      <c r="I901" s="724"/>
      <c r="J901" s="724"/>
      <c r="K901" s="724"/>
      <c r="L901" s="724"/>
      <c r="M901" s="724"/>
      <c r="N901" s="724"/>
      <c r="O901" s="724"/>
      <c r="P901" s="724"/>
      <c r="Q901" s="724"/>
      <c r="R901" s="724"/>
      <c r="S901" s="724"/>
      <c r="T901" s="724"/>
      <c r="U901" s="724"/>
      <c r="V901" s="724"/>
      <c r="W901" s="724"/>
      <c r="X901" s="724"/>
      <c r="Y901" s="724"/>
      <c r="Z901" s="724"/>
    </row>
    <row r="902" spans="1:26" ht="14.25" customHeight="1">
      <c r="A902" s="724"/>
      <c r="B902" s="724"/>
      <c r="C902" s="724"/>
      <c r="D902" s="724"/>
      <c r="E902" s="724"/>
      <c r="F902" s="724"/>
      <c r="G902" s="724"/>
      <c r="H902" s="724"/>
      <c r="I902" s="724"/>
      <c r="J902" s="724"/>
      <c r="K902" s="724"/>
      <c r="L902" s="724"/>
      <c r="M902" s="724"/>
      <c r="N902" s="724"/>
      <c r="O902" s="724"/>
      <c r="P902" s="724"/>
      <c r="Q902" s="724"/>
      <c r="R902" s="724"/>
      <c r="S902" s="724"/>
      <c r="T902" s="724"/>
      <c r="U902" s="724"/>
      <c r="V902" s="724"/>
      <c r="W902" s="724"/>
      <c r="X902" s="724"/>
      <c r="Y902" s="724"/>
      <c r="Z902" s="724"/>
    </row>
    <row r="903" spans="1:26" ht="14.25" customHeight="1">
      <c r="A903" s="724"/>
      <c r="B903" s="724"/>
      <c r="C903" s="724"/>
      <c r="D903" s="724"/>
      <c r="E903" s="724"/>
      <c r="F903" s="724"/>
      <c r="G903" s="724"/>
      <c r="H903" s="724"/>
      <c r="I903" s="724"/>
      <c r="J903" s="724"/>
      <c r="K903" s="724"/>
      <c r="L903" s="724"/>
      <c r="M903" s="724"/>
      <c r="N903" s="724"/>
      <c r="O903" s="724"/>
      <c r="P903" s="724"/>
      <c r="Q903" s="724"/>
      <c r="R903" s="724"/>
      <c r="S903" s="724"/>
      <c r="T903" s="724"/>
      <c r="U903" s="724"/>
      <c r="V903" s="724"/>
      <c r="W903" s="724"/>
      <c r="X903" s="724"/>
      <c r="Y903" s="724"/>
      <c r="Z903" s="724"/>
    </row>
    <row r="904" spans="1:26" ht="14.25" customHeight="1">
      <c r="A904" s="724"/>
      <c r="B904" s="724"/>
      <c r="C904" s="724"/>
      <c r="D904" s="724"/>
      <c r="E904" s="724"/>
      <c r="F904" s="724"/>
      <c r="G904" s="724"/>
      <c r="H904" s="724"/>
      <c r="I904" s="724"/>
      <c r="J904" s="724"/>
      <c r="K904" s="724"/>
      <c r="L904" s="724"/>
      <c r="M904" s="724"/>
      <c r="N904" s="724"/>
      <c r="O904" s="724"/>
      <c r="P904" s="724"/>
      <c r="Q904" s="724"/>
      <c r="R904" s="724"/>
      <c r="S904" s="724"/>
      <c r="T904" s="724"/>
      <c r="U904" s="724"/>
      <c r="V904" s="724"/>
      <c r="W904" s="724"/>
      <c r="X904" s="724"/>
      <c r="Y904" s="724"/>
      <c r="Z904" s="724"/>
    </row>
    <row r="905" spans="1:26" ht="14.25" customHeight="1">
      <c r="A905" s="724"/>
      <c r="B905" s="724"/>
      <c r="C905" s="724"/>
      <c r="D905" s="724"/>
      <c r="E905" s="724"/>
      <c r="F905" s="724"/>
      <c r="G905" s="724"/>
      <c r="H905" s="724"/>
      <c r="I905" s="724"/>
      <c r="J905" s="724"/>
      <c r="K905" s="724"/>
      <c r="L905" s="724"/>
      <c r="M905" s="724"/>
      <c r="N905" s="724"/>
      <c r="O905" s="724"/>
      <c r="P905" s="724"/>
      <c r="Q905" s="724"/>
      <c r="R905" s="724"/>
      <c r="S905" s="724"/>
      <c r="T905" s="724"/>
      <c r="U905" s="724"/>
      <c r="V905" s="724"/>
      <c r="W905" s="724"/>
      <c r="X905" s="724"/>
      <c r="Y905" s="724"/>
      <c r="Z905" s="724"/>
    </row>
    <row r="906" spans="1:26" ht="14.25" customHeight="1">
      <c r="A906" s="724"/>
      <c r="B906" s="724"/>
      <c r="C906" s="724"/>
      <c r="D906" s="724"/>
      <c r="E906" s="724"/>
      <c r="F906" s="724"/>
      <c r="G906" s="724"/>
      <c r="H906" s="724"/>
      <c r="I906" s="724"/>
      <c r="J906" s="724"/>
      <c r="K906" s="724"/>
      <c r="L906" s="724"/>
      <c r="M906" s="724"/>
      <c r="N906" s="724"/>
      <c r="O906" s="724"/>
      <c r="P906" s="724"/>
      <c r="Q906" s="724"/>
      <c r="R906" s="724"/>
      <c r="S906" s="724"/>
      <c r="T906" s="724"/>
      <c r="U906" s="724"/>
      <c r="V906" s="724"/>
      <c r="W906" s="724"/>
      <c r="X906" s="724"/>
      <c r="Y906" s="724"/>
      <c r="Z906" s="724"/>
    </row>
    <row r="907" spans="1:26" ht="14.25" customHeight="1">
      <c r="A907" s="724"/>
      <c r="B907" s="724"/>
      <c r="C907" s="724"/>
      <c r="D907" s="724"/>
      <c r="E907" s="724"/>
      <c r="F907" s="724"/>
      <c r="G907" s="724"/>
      <c r="H907" s="724"/>
      <c r="I907" s="724"/>
      <c r="J907" s="724"/>
      <c r="K907" s="724"/>
      <c r="L907" s="724"/>
      <c r="M907" s="724"/>
      <c r="N907" s="724"/>
      <c r="O907" s="724"/>
      <c r="P907" s="724"/>
      <c r="Q907" s="724"/>
      <c r="R907" s="724"/>
      <c r="S907" s="724"/>
      <c r="T907" s="724"/>
      <c r="U907" s="724"/>
      <c r="V907" s="724"/>
      <c r="W907" s="724"/>
      <c r="X907" s="724"/>
      <c r="Y907" s="724"/>
      <c r="Z907" s="724"/>
    </row>
    <row r="908" spans="1:26" ht="14.25" customHeight="1">
      <c r="A908" s="724"/>
      <c r="B908" s="724"/>
      <c r="C908" s="724"/>
      <c r="D908" s="724"/>
      <c r="E908" s="724"/>
      <c r="F908" s="724"/>
      <c r="G908" s="724"/>
      <c r="H908" s="724"/>
      <c r="I908" s="724"/>
      <c r="J908" s="724"/>
      <c r="K908" s="724"/>
      <c r="L908" s="724"/>
      <c r="M908" s="724"/>
      <c r="N908" s="724"/>
      <c r="O908" s="724"/>
      <c r="P908" s="724"/>
      <c r="Q908" s="724"/>
      <c r="R908" s="724"/>
      <c r="S908" s="724"/>
      <c r="T908" s="724"/>
      <c r="U908" s="724"/>
      <c r="V908" s="724"/>
      <c r="W908" s="724"/>
      <c r="X908" s="724"/>
      <c r="Y908" s="724"/>
      <c r="Z908" s="724"/>
    </row>
    <row r="909" spans="1:26" ht="14.25" customHeight="1">
      <c r="A909" s="724"/>
      <c r="B909" s="724"/>
      <c r="C909" s="724"/>
      <c r="D909" s="724"/>
      <c r="E909" s="724"/>
      <c r="F909" s="724"/>
      <c r="G909" s="724"/>
      <c r="H909" s="724"/>
      <c r="I909" s="724"/>
      <c r="J909" s="724"/>
      <c r="K909" s="724"/>
      <c r="L909" s="724"/>
      <c r="M909" s="724"/>
      <c r="N909" s="724"/>
      <c r="O909" s="724"/>
      <c r="P909" s="724"/>
      <c r="Q909" s="724"/>
      <c r="R909" s="724"/>
      <c r="S909" s="724"/>
      <c r="T909" s="724"/>
      <c r="U909" s="724"/>
      <c r="V909" s="724"/>
      <c r="W909" s="724"/>
      <c r="X909" s="724"/>
      <c r="Y909" s="724"/>
      <c r="Z909" s="724"/>
    </row>
    <row r="910" spans="1:26" ht="14.25" customHeight="1">
      <c r="A910" s="724"/>
      <c r="B910" s="724"/>
      <c r="C910" s="724"/>
      <c r="D910" s="724"/>
      <c r="E910" s="724"/>
      <c r="F910" s="724"/>
      <c r="G910" s="724"/>
      <c r="H910" s="724"/>
      <c r="I910" s="724"/>
      <c r="J910" s="724"/>
      <c r="K910" s="724"/>
      <c r="L910" s="724"/>
      <c r="M910" s="724"/>
      <c r="N910" s="724"/>
      <c r="O910" s="724"/>
      <c r="P910" s="724"/>
      <c r="Q910" s="724"/>
      <c r="R910" s="724"/>
      <c r="S910" s="724"/>
      <c r="T910" s="724"/>
      <c r="U910" s="724"/>
      <c r="V910" s="724"/>
      <c r="W910" s="724"/>
      <c r="X910" s="724"/>
      <c r="Y910" s="724"/>
      <c r="Z910" s="724"/>
    </row>
    <row r="911" spans="1:26" ht="14.25" customHeight="1">
      <c r="A911" s="724"/>
      <c r="B911" s="724"/>
      <c r="C911" s="724"/>
      <c r="D911" s="724"/>
      <c r="E911" s="724"/>
      <c r="F911" s="724"/>
      <c r="G911" s="724"/>
      <c r="H911" s="724"/>
      <c r="I911" s="724"/>
      <c r="J911" s="724"/>
      <c r="K911" s="724"/>
      <c r="L911" s="724"/>
      <c r="M911" s="724"/>
      <c r="N911" s="724"/>
      <c r="O911" s="724"/>
      <c r="P911" s="724"/>
      <c r="Q911" s="724"/>
      <c r="R911" s="724"/>
      <c r="S911" s="724"/>
      <c r="T911" s="724"/>
      <c r="U911" s="724"/>
      <c r="V911" s="724"/>
      <c r="W911" s="724"/>
      <c r="X911" s="724"/>
      <c r="Y911" s="724"/>
      <c r="Z911" s="724"/>
    </row>
    <row r="912" spans="1:26" ht="14.25" customHeight="1">
      <c r="A912" s="724"/>
      <c r="B912" s="724"/>
      <c r="C912" s="724"/>
      <c r="D912" s="724"/>
      <c r="E912" s="724"/>
      <c r="F912" s="724"/>
      <c r="G912" s="724"/>
      <c r="H912" s="724"/>
      <c r="I912" s="724"/>
      <c r="J912" s="724"/>
      <c r="K912" s="724"/>
      <c r="L912" s="724"/>
      <c r="M912" s="724"/>
      <c r="N912" s="724"/>
      <c r="O912" s="724"/>
      <c r="P912" s="724"/>
      <c r="Q912" s="724"/>
      <c r="R912" s="724"/>
      <c r="S912" s="724"/>
      <c r="T912" s="724"/>
      <c r="U912" s="724"/>
      <c r="V912" s="724"/>
      <c r="W912" s="724"/>
      <c r="X912" s="724"/>
      <c r="Y912" s="724"/>
      <c r="Z912" s="724"/>
    </row>
    <row r="913" spans="1:26" ht="14.25" customHeight="1">
      <c r="A913" s="724"/>
      <c r="B913" s="724"/>
      <c r="C913" s="724"/>
      <c r="D913" s="724"/>
      <c r="E913" s="724"/>
      <c r="F913" s="724"/>
      <c r="G913" s="724"/>
      <c r="H913" s="724"/>
      <c r="I913" s="724"/>
      <c r="J913" s="724"/>
      <c r="K913" s="724"/>
      <c r="L913" s="724"/>
      <c r="M913" s="724"/>
      <c r="N913" s="724"/>
      <c r="O913" s="724"/>
      <c r="P913" s="724"/>
      <c r="Q913" s="724"/>
      <c r="R913" s="724"/>
      <c r="S913" s="724"/>
      <c r="T913" s="724"/>
      <c r="U913" s="724"/>
      <c r="V913" s="724"/>
      <c r="W913" s="724"/>
      <c r="X913" s="724"/>
      <c r="Y913" s="724"/>
      <c r="Z913" s="724"/>
    </row>
    <row r="914" spans="1:26" ht="14.25" customHeight="1">
      <c r="A914" s="724"/>
      <c r="B914" s="724"/>
      <c r="C914" s="724"/>
      <c r="D914" s="724"/>
      <c r="E914" s="724"/>
      <c r="F914" s="724"/>
      <c r="G914" s="724"/>
      <c r="H914" s="724"/>
      <c r="I914" s="724"/>
      <c r="J914" s="724"/>
      <c r="K914" s="724"/>
      <c r="L914" s="724"/>
      <c r="M914" s="724"/>
      <c r="N914" s="724"/>
      <c r="O914" s="724"/>
      <c r="P914" s="724"/>
      <c r="Q914" s="724"/>
      <c r="R914" s="724"/>
      <c r="S914" s="724"/>
      <c r="T914" s="724"/>
      <c r="U914" s="724"/>
      <c r="V914" s="724"/>
      <c r="W914" s="724"/>
      <c r="X914" s="724"/>
      <c r="Y914" s="724"/>
      <c r="Z914" s="724"/>
    </row>
    <row r="915" spans="1:26" ht="14.25" customHeight="1">
      <c r="A915" s="724"/>
      <c r="B915" s="724"/>
      <c r="C915" s="724"/>
      <c r="D915" s="724"/>
      <c r="E915" s="724"/>
      <c r="F915" s="724"/>
      <c r="G915" s="724"/>
      <c r="H915" s="724"/>
      <c r="I915" s="724"/>
      <c r="J915" s="724"/>
      <c r="K915" s="724"/>
      <c r="L915" s="724"/>
      <c r="M915" s="724"/>
      <c r="N915" s="724"/>
      <c r="O915" s="724"/>
      <c r="P915" s="724"/>
      <c r="Q915" s="724"/>
      <c r="R915" s="724"/>
      <c r="S915" s="724"/>
      <c r="T915" s="724"/>
      <c r="U915" s="724"/>
      <c r="V915" s="724"/>
      <c r="W915" s="724"/>
      <c r="X915" s="724"/>
      <c r="Y915" s="724"/>
      <c r="Z915" s="724"/>
    </row>
    <row r="916" spans="1:26" ht="14.25" customHeight="1">
      <c r="A916" s="724"/>
      <c r="B916" s="724"/>
      <c r="C916" s="724"/>
      <c r="D916" s="724"/>
      <c r="E916" s="724"/>
      <c r="F916" s="724"/>
      <c r="G916" s="724"/>
      <c r="H916" s="724"/>
      <c r="I916" s="724"/>
      <c r="J916" s="724"/>
      <c r="K916" s="724"/>
      <c r="L916" s="724"/>
      <c r="M916" s="724"/>
      <c r="N916" s="724"/>
      <c r="O916" s="724"/>
      <c r="P916" s="724"/>
      <c r="Q916" s="724"/>
      <c r="R916" s="724"/>
      <c r="S916" s="724"/>
      <c r="T916" s="724"/>
      <c r="U916" s="724"/>
      <c r="V916" s="724"/>
      <c r="W916" s="724"/>
      <c r="X916" s="724"/>
      <c r="Y916" s="724"/>
      <c r="Z916" s="724"/>
    </row>
    <row r="917" spans="1:26" ht="14.25" customHeight="1">
      <c r="A917" s="724"/>
      <c r="B917" s="724"/>
      <c r="C917" s="724"/>
      <c r="D917" s="724"/>
      <c r="E917" s="724"/>
      <c r="F917" s="724"/>
      <c r="G917" s="724"/>
      <c r="H917" s="724"/>
      <c r="I917" s="724"/>
      <c r="J917" s="724"/>
      <c r="K917" s="724"/>
      <c r="L917" s="724"/>
      <c r="M917" s="724"/>
      <c r="N917" s="724"/>
      <c r="O917" s="724"/>
      <c r="P917" s="724"/>
      <c r="Q917" s="724"/>
      <c r="R917" s="724"/>
      <c r="S917" s="724"/>
      <c r="T917" s="724"/>
      <c r="U917" s="724"/>
      <c r="V917" s="724"/>
      <c r="W917" s="724"/>
      <c r="X917" s="724"/>
      <c r="Y917" s="724"/>
      <c r="Z917" s="724"/>
    </row>
    <row r="918" spans="1:26" ht="14.25" customHeight="1">
      <c r="A918" s="724"/>
      <c r="B918" s="724"/>
      <c r="C918" s="724"/>
      <c r="D918" s="724"/>
      <c r="E918" s="724"/>
      <c r="F918" s="724"/>
      <c r="G918" s="724"/>
      <c r="H918" s="724"/>
      <c r="I918" s="724"/>
      <c r="J918" s="724"/>
      <c r="K918" s="724"/>
      <c r="L918" s="724"/>
      <c r="M918" s="724"/>
      <c r="N918" s="724"/>
      <c r="O918" s="724"/>
      <c r="P918" s="724"/>
      <c r="Q918" s="724"/>
      <c r="R918" s="724"/>
      <c r="S918" s="724"/>
      <c r="T918" s="724"/>
      <c r="U918" s="724"/>
      <c r="V918" s="724"/>
      <c r="W918" s="724"/>
      <c r="X918" s="724"/>
      <c r="Y918" s="724"/>
      <c r="Z918" s="724"/>
    </row>
    <row r="919" spans="1:26" ht="14.25" customHeight="1">
      <c r="A919" s="724"/>
      <c r="B919" s="724"/>
      <c r="C919" s="724"/>
      <c r="D919" s="724"/>
      <c r="E919" s="724"/>
      <c r="F919" s="724"/>
      <c r="G919" s="724"/>
      <c r="H919" s="724"/>
      <c r="I919" s="724"/>
      <c r="J919" s="724"/>
      <c r="K919" s="724"/>
      <c r="L919" s="724"/>
      <c r="M919" s="724"/>
      <c r="N919" s="724"/>
      <c r="O919" s="724"/>
      <c r="P919" s="724"/>
      <c r="Q919" s="724"/>
      <c r="R919" s="724"/>
      <c r="S919" s="724"/>
      <c r="T919" s="724"/>
      <c r="U919" s="724"/>
      <c r="V919" s="724"/>
      <c r="W919" s="724"/>
      <c r="X919" s="724"/>
      <c r="Y919" s="724"/>
      <c r="Z919" s="724"/>
    </row>
    <row r="920" spans="1:26" ht="14.25" customHeight="1">
      <c r="A920" s="724"/>
      <c r="B920" s="724"/>
      <c r="C920" s="724"/>
      <c r="D920" s="724"/>
      <c r="E920" s="724"/>
      <c r="F920" s="724"/>
      <c r="G920" s="724"/>
      <c r="H920" s="724"/>
      <c r="I920" s="724"/>
      <c r="J920" s="724"/>
      <c r="K920" s="724"/>
      <c r="L920" s="724"/>
      <c r="M920" s="724"/>
      <c r="N920" s="724"/>
      <c r="O920" s="724"/>
      <c r="P920" s="724"/>
      <c r="Q920" s="724"/>
      <c r="R920" s="724"/>
      <c r="S920" s="724"/>
      <c r="T920" s="724"/>
      <c r="U920" s="724"/>
      <c r="V920" s="724"/>
      <c r="W920" s="724"/>
      <c r="X920" s="724"/>
      <c r="Y920" s="724"/>
      <c r="Z920" s="724"/>
    </row>
    <row r="921" spans="1:26" ht="14.25" customHeight="1">
      <c r="A921" s="724"/>
      <c r="B921" s="724"/>
      <c r="C921" s="724"/>
      <c r="D921" s="724"/>
      <c r="E921" s="724"/>
      <c r="F921" s="724"/>
      <c r="G921" s="724"/>
      <c r="H921" s="724"/>
      <c r="I921" s="724"/>
      <c r="J921" s="724"/>
      <c r="K921" s="724"/>
      <c r="L921" s="724"/>
      <c r="M921" s="724"/>
      <c r="N921" s="724"/>
      <c r="O921" s="724"/>
      <c r="P921" s="724"/>
      <c r="Q921" s="724"/>
      <c r="R921" s="724"/>
      <c r="S921" s="724"/>
      <c r="T921" s="724"/>
      <c r="U921" s="724"/>
      <c r="V921" s="724"/>
      <c r="W921" s="724"/>
      <c r="X921" s="724"/>
      <c r="Y921" s="724"/>
      <c r="Z921" s="724"/>
    </row>
    <row r="922" spans="1:26" ht="14.25" customHeight="1">
      <c r="A922" s="724"/>
      <c r="B922" s="724"/>
      <c r="C922" s="724"/>
      <c r="D922" s="724"/>
      <c r="E922" s="724"/>
      <c r="F922" s="724"/>
      <c r="G922" s="724"/>
      <c r="H922" s="724"/>
      <c r="I922" s="724"/>
      <c r="J922" s="724"/>
      <c r="K922" s="724"/>
      <c r="L922" s="724"/>
      <c r="M922" s="724"/>
      <c r="N922" s="724"/>
      <c r="O922" s="724"/>
      <c r="P922" s="724"/>
      <c r="Q922" s="724"/>
      <c r="R922" s="724"/>
      <c r="S922" s="724"/>
      <c r="T922" s="724"/>
      <c r="U922" s="724"/>
      <c r="V922" s="724"/>
      <c r="W922" s="724"/>
      <c r="X922" s="724"/>
      <c r="Y922" s="724"/>
      <c r="Z922" s="724"/>
    </row>
    <row r="923" spans="1:26" ht="14.25" customHeight="1">
      <c r="A923" s="724"/>
      <c r="B923" s="724"/>
      <c r="C923" s="724"/>
      <c r="D923" s="724"/>
      <c r="E923" s="724"/>
      <c r="F923" s="724"/>
      <c r="G923" s="724"/>
      <c r="H923" s="724"/>
      <c r="I923" s="724"/>
      <c r="J923" s="724"/>
      <c r="K923" s="724"/>
      <c r="L923" s="724"/>
      <c r="M923" s="724"/>
      <c r="N923" s="724"/>
      <c r="O923" s="724"/>
      <c r="P923" s="724"/>
      <c r="Q923" s="724"/>
      <c r="R923" s="724"/>
      <c r="S923" s="724"/>
      <c r="T923" s="724"/>
      <c r="U923" s="724"/>
      <c r="V923" s="724"/>
      <c r="W923" s="724"/>
      <c r="X923" s="724"/>
      <c r="Y923" s="724"/>
      <c r="Z923" s="724"/>
    </row>
    <row r="924" spans="1:26" ht="14.25" customHeight="1">
      <c r="A924" s="724"/>
      <c r="B924" s="724"/>
      <c r="C924" s="724"/>
      <c r="D924" s="724"/>
      <c r="E924" s="724"/>
      <c r="F924" s="724"/>
      <c r="G924" s="724"/>
      <c r="H924" s="724"/>
      <c r="I924" s="724"/>
      <c r="J924" s="724"/>
      <c r="K924" s="724"/>
      <c r="L924" s="724"/>
      <c r="M924" s="724"/>
      <c r="N924" s="724"/>
      <c r="O924" s="724"/>
      <c r="P924" s="724"/>
      <c r="Q924" s="724"/>
      <c r="R924" s="724"/>
      <c r="S924" s="724"/>
      <c r="T924" s="724"/>
      <c r="U924" s="724"/>
      <c r="V924" s="724"/>
      <c r="W924" s="724"/>
      <c r="X924" s="724"/>
      <c r="Y924" s="724"/>
      <c r="Z924" s="724"/>
    </row>
    <row r="925" spans="1:26" ht="14.25" customHeight="1">
      <c r="A925" s="724"/>
      <c r="B925" s="724"/>
      <c r="C925" s="724"/>
      <c r="D925" s="724"/>
      <c r="E925" s="724"/>
      <c r="F925" s="724"/>
      <c r="G925" s="724"/>
      <c r="H925" s="724"/>
      <c r="I925" s="724"/>
      <c r="J925" s="724"/>
      <c r="K925" s="724"/>
      <c r="L925" s="724"/>
      <c r="M925" s="724"/>
      <c r="N925" s="724"/>
      <c r="O925" s="724"/>
      <c r="P925" s="724"/>
      <c r="Q925" s="724"/>
      <c r="R925" s="724"/>
      <c r="S925" s="724"/>
      <c r="T925" s="724"/>
      <c r="U925" s="724"/>
      <c r="V925" s="724"/>
      <c r="W925" s="724"/>
      <c r="X925" s="724"/>
      <c r="Y925" s="724"/>
      <c r="Z925" s="724"/>
    </row>
    <row r="926" spans="1:26" ht="14.25" customHeight="1">
      <c r="A926" s="724"/>
      <c r="B926" s="724"/>
      <c r="C926" s="724"/>
      <c r="D926" s="724"/>
      <c r="E926" s="724"/>
      <c r="F926" s="724"/>
      <c r="G926" s="724"/>
      <c r="H926" s="724"/>
      <c r="I926" s="724"/>
      <c r="J926" s="724"/>
      <c r="K926" s="724"/>
      <c r="L926" s="724"/>
      <c r="M926" s="724"/>
      <c r="N926" s="724"/>
      <c r="O926" s="724"/>
      <c r="P926" s="724"/>
      <c r="Q926" s="724"/>
      <c r="R926" s="724"/>
      <c r="S926" s="724"/>
      <c r="T926" s="724"/>
      <c r="U926" s="724"/>
      <c r="V926" s="724"/>
      <c r="W926" s="724"/>
      <c r="X926" s="724"/>
      <c r="Y926" s="724"/>
      <c r="Z926" s="724"/>
    </row>
    <row r="927" spans="1:26" ht="14.25" customHeight="1">
      <c r="A927" s="724"/>
      <c r="B927" s="724"/>
      <c r="C927" s="724"/>
      <c r="D927" s="724"/>
      <c r="E927" s="724"/>
      <c r="F927" s="724"/>
      <c r="G927" s="724"/>
      <c r="H927" s="724"/>
      <c r="I927" s="724"/>
      <c r="J927" s="724"/>
      <c r="K927" s="724"/>
      <c r="L927" s="724"/>
      <c r="M927" s="724"/>
      <c r="N927" s="724"/>
      <c r="O927" s="724"/>
      <c r="P927" s="724"/>
      <c r="Q927" s="724"/>
      <c r="R927" s="724"/>
      <c r="S927" s="724"/>
      <c r="T927" s="724"/>
      <c r="U927" s="724"/>
      <c r="V927" s="724"/>
      <c r="W927" s="724"/>
      <c r="X927" s="724"/>
      <c r="Y927" s="724"/>
      <c r="Z927" s="724"/>
    </row>
    <row r="928" spans="1:26" ht="14.25" customHeight="1">
      <c r="A928" s="724"/>
      <c r="B928" s="724"/>
      <c r="C928" s="724"/>
      <c r="D928" s="724"/>
      <c r="E928" s="724"/>
      <c r="F928" s="724"/>
      <c r="G928" s="724"/>
      <c r="H928" s="724"/>
      <c r="I928" s="724"/>
      <c r="J928" s="724"/>
      <c r="K928" s="724"/>
      <c r="L928" s="724"/>
      <c r="M928" s="724"/>
      <c r="N928" s="724"/>
      <c r="O928" s="724"/>
      <c r="P928" s="724"/>
      <c r="Q928" s="724"/>
      <c r="R928" s="724"/>
      <c r="S928" s="724"/>
      <c r="T928" s="724"/>
      <c r="U928" s="724"/>
      <c r="V928" s="724"/>
      <c r="W928" s="724"/>
      <c r="X928" s="724"/>
      <c r="Y928" s="724"/>
      <c r="Z928" s="724"/>
    </row>
    <row r="929" spans="1:26" ht="14.25" customHeight="1">
      <c r="A929" s="724"/>
      <c r="B929" s="724"/>
      <c r="C929" s="724"/>
      <c r="D929" s="724"/>
      <c r="E929" s="724"/>
      <c r="F929" s="724"/>
      <c r="G929" s="724"/>
      <c r="H929" s="724"/>
      <c r="I929" s="724"/>
      <c r="J929" s="724"/>
      <c r="K929" s="724"/>
      <c r="L929" s="724"/>
      <c r="M929" s="724"/>
      <c r="N929" s="724"/>
      <c r="O929" s="724"/>
      <c r="P929" s="724"/>
      <c r="Q929" s="724"/>
      <c r="R929" s="724"/>
      <c r="S929" s="724"/>
      <c r="T929" s="724"/>
      <c r="U929" s="724"/>
      <c r="V929" s="724"/>
      <c r="W929" s="724"/>
      <c r="X929" s="724"/>
      <c r="Y929" s="724"/>
      <c r="Z929" s="724"/>
    </row>
    <row r="930" spans="1:26" ht="14.25" customHeight="1">
      <c r="A930" s="724"/>
      <c r="B930" s="724"/>
      <c r="C930" s="724"/>
      <c r="D930" s="724"/>
      <c r="E930" s="724"/>
      <c r="F930" s="724"/>
      <c r="G930" s="724"/>
      <c r="H930" s="724"/>
      <c r="I930" s="724"/>
      <c r="J930" s="724"/>
      <c r="K930" s="724"/>
      <c r="L930" s="724"/>
      <c r="M930" s="724"/>
      <c r="N930" s="724"/>
      <c r="O930" s="724"/>
      <c r="P930" s="724"/>
      <c r="Q930" s="724"/>
      <c r="R930" s="724"/>
      <c r="S930" s="724"/>
      <c r="T930" s="724"/>
      <c r="U930" s="724"/>
      <c r="V930" s="724"/>
      <c r="W930" s="724"/>
      <c r="X930" s="724"/>
      <c r="Y930" s="724"/>
      <c r="Z930" s="724"/>
    </row>
    <row r="931" spans="1:26" ht="14.25" customHeight="1">
      <c r="A931" s="724"/>
      <c r="B931" s="724"/>
      <c r="C931" s="724"/>
      <c r="D931" s="724"/>
      <c r="E931" s="724"/>
      <c r="F931" s="724"/>
      <c r="G931" s="724"/>
      <c r="H931" s="724"/>
      <c r="I931" s="724"/>
      <c r="J931" s="724"/>
      <c r="K931" s="724"/>
      <c r="L931" s="724"/>
      <c r="M931" s="724"/>
      <c r="N931" s="724"/>
      <c r="O931" s="724"/>
      <c r="P931" s="724"/>
      <c r="Q931" s="724"/>
      <c r="R931" s="724"/>
      <c r="S931" s="724"/>
      <c r="T931" s="724"/>
      <c r="U931" s="724"/>
      <c r="V931" s="724"/>
      <c r="W931" s="724"/>
      <c r="X931" s="724"/>
      <c r="Y931" s="724"/>
      <c r="Z931" s="724"/>
    </row>
    <row r="932" spans="1:26" ht="14.25" customHeight="1">
      <c r="A932" s="724"/>
      <c r="B932" s="724"/>
      <c r="C932" s="724"/>
      <c r="D932" s="724"/>
      <c r="E932" s="724"/>
      <c r="F932" s="724"/>
      <c r="G932" s="724"/>
      <c r="H932" s="724"/>
      <c r="I932" s="724"/>
      <c r="J932" s="724"/>
      <c r="K932" s="724"/>
      <c r="L932" s="724"/>
      <c r="M932" s="724"/>
      <c r="N932" s="724"/>
      <c r="O932" s="724"/>
      <c r="P932" s="724"/>
      <c r="Q932" s="724"/>
      <c r="R932" s="724"/>
      <c r="S932" s="724"/>
      <c r="T932" s="724"/>
      <c r="U932" s="724"/>
      <c r="V932" s="724"/>
      <c r="W932" s="724"/>
      <c r="X932" s="724"/>
      <c r="Y932" s="724"/>
      <c r="Z932" s="724"/>
    </row>
    <row r="933" spans="1:26" ht="14.25" customHeight="1">
      <c r="A933" s="724"/>
      <c r="B933" s="724"/>
      <c r="C933" s="724"/>
      <c r="D933" s="724"/>
      <c r="E933" s="724"/>
      <c r="F933" s="724"/>
      <c r="G933" s="724"/>
      <c r="H933" s="724"/>
      <c r="I933" s="724"/>
      <c r="J933" s="724"/>
      <c r="K933" s="724"/>
      <c r="L933" s="724"/>
      <c r="M933" s="724"/>
      <c r="N933" s="724"/>
      <c r="O933" s="724"/>
      <c r="P933" s="724"/>
      <c r="Q933" s="724"/>
      <c r="R933" s="724"/>
      <c r="S933" s="724"/>
      <c r="T933" s="724"/>
      <c r="U933" s="724"/>
      <c r="V933" s="724"/>
      <c r="W933" s="724"/>
      <c r="X933" s="724"/>
      <c r="Y933" s="724"/>
      <c r="Z933" s="724"/>
    </row>
    <row r="934" spans="1:26" ht="14.25" customHeight="1">
      <c r="A934" s="724"/>
      <c r="B934" s="724"/>
      <c r="C934" s="724"/>
      <c r="D934" s="724"/>
      <c r="E934" s="724"/>
      <c r="F934" s="724"/>
      <c r="G934" s="724"/>
      <c r="H934" s="724"/>
      <c r="I934" s="724"/>
      <c r="J934" s="724"/>
      <c r="K934" s="724"/>
      <c r="L934" s="724"/>
      <c r="M934" s="724"/>
      <c r="N934" s="724"/>
      <c r="O934" s="724"/>
      <c r="P934" s="724"/>
      <c r="Q934" s="724"/>
      <c r="R934" s="724"/>
      <c r="S934" s="724"/>
      <c r="T934" s="724"/>
      <c r="U934" s="724"/>
      <c r="V934" s="724"/>
      <c r="W934" s="724"/>
      <c r="X934" s="724"/>
      <c r="Y934" s="724"/>
      <c r="Z934" s="724"/>
    </row>
    <row r="935" spans="1:26" ht="14.25" customHeight="1">
      <c r="A935" s="724"/>
      <c r="B935" s="724"/>
      <c r="C935" s="724"/>
      <c r="D935" s="724"/>
      <c r="E935" s="724"/>
      <c r="F935" s="724"/>
      <c r="G935" s="724"/>
      <c r="H935" s="724"/>
      <c r="I935" s="724"/>
      <c r="J935" s="724"/>
      <c r="K935" s="724"/>
      <c r="L935" s="724"/>
      <c r="M935" s="724"/>
      <c r="N935" s="724"/>
      <c r="O935" s="724"/>
      <c r="P935" s="724"/>
      <c r="Q935" s="724"/>
      <c r="R935" s="724"/>
      <c r="S935" s="724"/>
      <c r="T935" s="724"/>
      <c r="U935" s="724"/>
      <c r="V935" s="724"/>
      <c r="W935" s="724"/>
      <c r="X935" s="724"/>
      <c r="Y935" s="724"/>
      <c r="Z935" s="724"/>
    </row>
    <row r="936" spans="1:26" ht="14.25" customHeight="1">
      <c r="A936" s="724"/>
      <c r="B936" s="724"/>
      <c r="C936" s="724"/>
      <c r="D936" s="724"/>
      <c r="E936" s="724"/>
      <c r="F936" s="724"/>
      <c r="G936" s="724"/>
      <c r="H936" s="724"/>
      <c r="I936" s="724"/>
      <c r="J936" s="724"/>
      <c r="K936" s="724"/>
      <c r="L936" s="724"/>
      <c r="M936" s="724"/>
      <c r="N936" s="724"/>
      <c r="O936" s="724"/>
      <c r="P936" s="724"/>
      <c r="Q936" s="724"/>
      <c r="R936" s="724"/>
      <c r="S936" s="724"/>
      <c r="T936" s="724"/>
      <c r="U936" s="724"/>
      <c r="V936" s="724"/>
      <c r="W936" s="724"/>
      <c r="X936" s="724"/>
      <c r="Y936" s="724"/>
      <c r="Z936" s="724"/>
    </row>
    <row r="937" spans="1:26" ht="14.25" customHeight="1">
      <c r="A937" s="724"/>
      <c r="B937" s="724"/>
      <c r="C937" s="724"/>
      <c r="D937" s="724"/>
      <c r="E937" s="724"/>
      <c r="F937" s="724"/>
      <c r="G937" s="724"/>
      <c r="H937" s="724"/>
      <c r="I937" s="724"/>
      <c r="J937" s="724"/>
      <c r="K937" s="724"/>
      <c r="L937" s="724"/>
      <c r="M937" s="724"/>
      <c r="N937" s="724"/>
      <c r="O937" s="724"/>
      <c r="P937" s="724"/>
      <c r="Q937" s="724"/>
      <c r="R937" s="724"/>
      <c r="S937" s="724"/>
      <c r="T937" s="724"/>
      <c r="U937" s="724"/>
      <c r="V937" s="724"/>
      <c r="W937" s="724"/>
      <c r="X937" s="724"/>
      <c r="Y937" s="724"/>
      <c r="Z937" s="724"/>
    </row>
    <row r="938" spans="1:26" ht="14.25" customHeight="1">
      <c r="A938" s="724"/>
      <c r="B938" s="724"/>
      <c r="C938" s="724"/>
      <c r="D938" s="724"/>
      <c r="E938" s="724"/>
      <c r="F938" s="724"/>
      <c r="G938" s="724"/>
      <c r="H938" s="724"/>
      <c r="I938" s="724"/>
      <c r="J938" s="724"/>
      <c r="K938" s="724"/>
      <c r="L938" s="724"/>
      <c r="M938" s="724"/>
      <c r="N938" s="724"/>
      <c r="O938" s="724"/>
      <c r="P938" s="724"/>
      <c r="Q938" s="724"/>
      <c r="R938" s="724"/>
      <c r="S938" s="724"/>
      <c r="T938" s="724"/>
      <c r="U938" s="724"/>
      <c r="V938" s="724"/>
      <c r="W938" s="724"/>
      <c r="X938" s="724"/>
      <c r="Y938" s="724"/>
      <c r="Z938" s="724"/>
    </row>
    <row r="939" spans="1:26" ht="14.25" customHeight="1">
      <c r="A939" s="724"/>
      <c r="B939" s="724"/>
      <c r="C939" s="724"/>
      <c r="D939" s="724"/>
      <c r="E939" s="724"/>
      <c r="F939" s="724"/>
      <c r="G939" s="724"/>
      <c r="H939" s="724"/>
      <c r="I939" s="724"/>
      <c r="J939" s="724"/>
      <c r="K939" s="724"/>
      <c r="L939" s="724"/>
      <c r="M939" s="724"/>
      <c r="N939" s="724"/>
      <c r="O939" s="724"/>
      <c r="P939" s="724"/>
      <c r="Q939" s="724"/>
      <c r="R939" s="724"/>
      <c r="S939" s="724"/>
      <c r="T939" s="724"/>
      <c r="U939" s="724"/>
      <c r="V939" s="724"/>
      <c r="W939" s="724"/>
      <c r="X939" s="724"/>
      <c r="Y939" s="724"/>
      <c r="Z939" s="724"/>
    </row>
    <row r="940" spans="1:26" ht="14.25" customHeight="1">
      <c r="A940" s="724"/>
      <c r="B940" s="724"/>
      <c r="C940" s="724"/>
      <c r="D940" s="724"/>
      <c r="E940" s="724"/>
      <c r="F940" s="724"/>
      <c r="G940" s="724"/>
      <c r="H940" s="724"/>
      <c r="I940" s="724"/>
      <c r="J940" s="724"/>
      <c r="K940" s="724"/>
      <c r="L940" s="724"/>
      <c r="M940" s="724"/>
      <c r="N940" s="724"/>
      <c r="O940" s="724"/>
      <c r="P940" s="724"/>
      <c r="Q940" s="724"/>
      <c r="R940" s="724"/>
      <c r="S940" s="724"/>
      <c r="T940" s="724"/>
      <c r="U940" s="724"/>
      <c r="V940" s="724"/>
      <c r="W940" s="724"/>
      <c r="X940" s="724"/>
      <c r="Y940" s="724"/>
      <c r="Z940" s="724"/>
    </row>
    <row r="941" spans="1:26" ht="14.25" customHeight="1">
      <c r="A941" s="724"/>
      <c r="B941" s="724"/>
      <c r="C941" s="724"/>
      <c r="D941" s="724"/>
      <c r="E941" s="724"/>
      <c r="F941" s="724"/>
      <c r="G941" s="724"/>
      <c r="H941" s="724"/>
      <c r="I941" s="724"/>
      <c r="J941" s="724"/>
      <c r="K941" s="724"/>
      <c r="L941" s="724"/>
      <c r="M941" s="724"/>
      <c r="N941" s="724"/>
      <c r="O941" s="724"/>
      <c r="P941" s="724"/>
      <c r="Q941" s="724"/>
      <c r="R941" s="724"/>
      <c r="S941" s="724"/>
      <c r="T941" s="724"/>
      <c r="U941" s="724"/>
      <c r="V941" s="724"/>
      <c r="W941" s="724"/>
      <c r="X941" s="724"/>
      <c r="Y941" s="724"/>
      <c r="Z941" s="724"/>
    </row>
    <row r="942" spans="1:26" ht="14.25" customHeight="1">
      <c r="A942" s="724"/>
      <c r="B942" s="724"/>
      <c r="C942" s="724"/>
      <c r="D942" s="724"/>
      <c r="E942" s="724"/>
      <c r="F942" s="724"/>
      <c r="G942" s="724"/>
      <c r="H942" s="724"/>
      <c r="I942" s="724"/>
      <c r="J942" s="724"/>
      <c r="K942" s="724"/>
      <c r="L942" s="724"/>
      <c r="M942" s="724"/>
      <c r="N942" s="724"/>
      <c r="O942" s="724"/>
      <c r="P942" s="724"/>
      <c r="Q942" s="724"/>
      <c r="R942" s="724"/>
      <c r="S942" s="724"/>
      <c r="T942" s="724"/>
      <c r="U942" s="724"/>
      <c r="V942" s="724"/>
      <c r="W942" s="724"/>
      <c r="X942" s="724"/>
      <c r="Y942" s="724"/>
      <c r="Z942" s="724"/>
    </row>
    <row r="943" spans="1:26" ht="14.25" customHeight="1">
      <c r="A943" s="724"/>
      <c r="B943" s="724"/>
      <c r="C943" s="724"/>
      <c r="D943" s="724"/>
      <c r="E943" s="724"/>
      <c r="F943" s="724"/>
      <c r="G943" s="724"/>
      <c r="H943" s="724"/>
      <c r="I943" s="724"/>
      <c r="J943" s="724"/>
      <c r="K943" s="724"/>
      <c r="L943" s="724"/>
      <c r="M943" s="724"/>
      <c r="N943" s="724"/>
      <c r="O943" s="724"/>
      <c r="P943" s="724"/>
      <c r="Q943" s="724"/>
      <c r="R943" s="724"/>
      <c r="S943" s="724"/>
      <c r="T943" s="724"/>
      <c r="U943" s="724"/>
      <c r="V943" s="724"/>
      <c r="W943" s="724"/>
      <c r="X943" s="724"/>
      <c r="Y943" s="724"/>
      <c r="Z943" s="724"/>
    </row>
    <row r="944" spans="1:26" ht="14.25" customHeight="1">
      <c r="A944" s="724"/>
      <c r="B944" s="724"/>
      <c r="C944" s="724"/>
      <c r="D944" s="724"/>
      <c r="E944" s="724"/>
      <c r="F944" s="724"/>
      <c r="G944" s="724"/>
      <c r="H944" s="724"/>
      <c r="I944" s="724"/>
      <c r="J944" s="724"/>
      <c r="K944" s="724"/>
      <c r="L944" s="724"/>
      <c r="M944" s="724"/>
      <c r="N944" s="724"/>
      <c r="O944" s="724"/>
      <c r="P944" s="724"/>
      <c r="Q944" s="724"/>
      <c r="R944" s="724"/>
      <c r="S944" s="724"/>
      <c r="T944" s="724"/>
      <c r="U944" s="724"/>
      <c r="V944" s="724"/>
      <c r="W944" s="724"/>
      <c r="X944" s="724"/>
      <c r="Y944" s="724"/>
      <c r="Z944" s="724"/>
    </row>
    <row r="945" spans="1:26" ht="14.25" customHeight="1">
      <c r="A945" s="724"/>
      <c r="B945" s="724"/>
      <c r="C945" s="724"/>
      <c r="D945" s="724"/>
      <c r="E945" s="724"/>
      <c r="F945" s="724"/>
      <c r="G945" s="724"/>
      <c r="H945" s="724"/>
      <c r="I945" s="724"/>
      <c r="J945" s="724"/>
      <c r="K945" s="724"/>
      <c r="L945" s="724"/>
      <c r="M945" s="724"/>
      <c r="N945" s="724"/>
      <c r="O945" s="724"/>
      <c r="P945" s="724"/>
      <c r="Q945" s="724"/>
      <c r="R945" s="724"/>
      <c r="S945" s="724"/>
      <c r="T945" s="724"/>
      <c r="U945" s="724"/>
      <c r="V945" s="724"/>
      <c r="W945" s="724"/>
      <c r="X945" s="724"/>
      <c r="Y945" s="724"/>
      <c r="Z945" s="724"/>
    </row>
    <row r="946" spans="1:26" ht="14.25" customHeight="1">
      <c r="A946" s="724"/>
      <c r="B946" s="724"/>
      <c r="C946" s="724"/>
      <c r="D946" s="724"/>
      <c r="E946" s="724"/>
      <c r="F946" s="724"/>
      <c r="G946" s="724"/>
      <c r="H946" s="724"/>
      <c r="I946" s="724"/>
      <c r="J946" s="724"/>
      <c r="K946" s="724"/>
      <c r="L946" s="724"/>
      <c r="M946" s="724"/>
      <c r="N946" s="724"/>
      <c r="O946" s="724"/>
      <c r="P946" s="724"/>
      <c r="Q946" s="724"/>
      <c r="R946" s="724"/>
      <c r="S946" s="724"/>
      <c r="T946" s="724"/>
      <c r="U946" s="724"/>
      <c r="V946" s="724"/>
      <c r="W946" s="724"/>
      <c r="X946" s="724"/>
      <c r="Y946" s="724"/>
      <c r="Z946" s="724"/>
    </row>
    <row r="947" spans="1:26" ht="14.25" customHeight="1">
      <c r="A947" s="724"/>
      <c r="B947" s="724"/>
      <c r="C947" s="724"/>
      <c r="D947" s="724"/>
      <c r="E947" s="724"/>
      <c r="F947" s="724"/>
      <c r="G947" s="724"/>
      <c r="H947" s="724"/>
      <c r="I947" s="724"/>
      <c r="J947" s="724"/>
      <c r="K947" s="724"/>
      <c r="L947" s="724"/>
      <c r="M947" s="724"/>
      <c r="N947" s="724"/>
      <c r="O947" s="724"/>
      <c r="P947" s="724"/>
      <c r="Q947" s="724"/>
      <c r="R947" s="724"/>
      <c r="S947" s="724"/>
      <c r="T947" s="724"/>
      <c r="U947" s="724"/>
      <c r="V947" s="724"/>
      <c r="W947" s="724"/>
      <c r="X947" s="724"/>
      <c r="Y947" s="724"/>
      <c r="Z947" s="724"/>
    </row>
    <row r="948" spans="1:26" ht="14.25" customHeight="1">
      <c r="A948" s="724"/>
      <c r="B948" s="724"/>
      <c r="C948" s="724"/>
      <c r="D948" s="724"/>
      <c r="E948" s="724"/>
      <c r="F948" s="724"/>
      <c r="G948" s="724"/>
      <c r="H948" s="724"/>
      <c r="I948" s="724"/>
      <c r="J948" s="724"/>
      <c r="K948" s="724"/>
      <c r="L948" s="724"/>
      <c r="M948" s="724"/>
      <c r="N948" s="724"/>
      <c r="O948" s="724"/>
      <c r="P948" s="724"/>
      <c r="Q948" s="724"/>
      <c r="R948" s="724"/>
      <c r="S948" s="724"/>
      <c r="T948" s="724"/>
      <c r="U948" s="724"/>
      <c r="V948" s="724"/>
      <c r="W948" s="724"/>
      <c r="X948" s="724"/>
      <c r="Y948" s="724"/>
      <c r="Z948" s="724"/>
    </row>
    <row r="949" spans="1:26" ht="14.25" customHeight="1">
      <c r="A949" s="724"/>
      <c r="B949" s="724"/>
      <c r="C949" s="724"/>
      <c r="D949" s="724"/>
      <c r="E949" s="724"/>
      <c r="F949" s="724"/>
      <c r="G949" s="724"/>
      <c r="H949" s="724"/>
      <c r="I949" s="724"/>
      <c r="J949" s="724"/>
      <c r="K949" s="724"/>
      <c r="L949" s="724"/>
      <c r="M949" s="724"/>
      <c r="N949" s="724"/>
      <c r="O949" s="724"/>
      <c r="P949" s="724"/>
      <c r="Q949" s="724"/>
      <c r="R949" s="724"/>
      <c r="S949" s="724"/>
      <c r="T949" s="724"/>
      <c r="U949" s="724"/>
      <c r="V949" s="724"/>
      <c r="W949" s="724"/>
      <c r="X949" s="724"/>
      <c r="Y949" s="724"/>
      <c r="Z949" s="724"/>
    </row>
    <row r="950" spans="1:26" ht="14.25" customHeight="1">
      <c r="A950" s="724"/>
      <c r="B950" s="724"/>
      <c r="C950" s="724"/>
      <c r="D950" s="724"/>
      <c r="E950" s="724"/>
      <c r="F950" s="724"/>
      <c r="G950" s="724"/>
      <c r="H950" s="724"/>
      <c r="I950" s="724"/>
      <c r="J950" s="724"/>
      <c r="K950" s="724"/>
      <c r="L950" s="724"/>
      <c r="M950" s="724"/>
      <c r="N950" s="724"/>
      <c r="O950" s="724"/>
      <c r="P950" s="724"/>
      <c r="Q950" s="724"/>
      <c r="R950" s="724"/>
      <c r="S950" s="724"/>
      <c r="T950" s="724"/>
      <c r="U950" s="724"/>
      <c r="V950" s="724"/>
      <c r="W950" s="724"/>
      <c r="X950" s="724"/>
      <c r="Y950" s="724"/>
      <c r="Z950" s="724"/>
    </row>
    <row r="951" spans="1:26" ht="14.25" customHeight="1">
      <c r="A951" s="724"/>
      <c r="B951" s="724"/>
      <c r="C951" s="724"/>
      <c r="D951" s="724"/>
      <c r="E951" s="724"/>
      <c r="F951" s="724"/>
      <c r="G951" s="724"/>
      <c r="H951" s="724"/>
      <c r="I951" s="724"/>
      <c r="J951" s="724"/>
      <c r="K951" s="724"/>
      <c r="L951" s="724"/>
      <c r="M951" s="724"/>
      <c r="N951" s="724"/>
      <c r="O951" s="724"/>
      <c r="P951" s="724"/>
      <c r="Q951" s="724"/>
      <c r="R951" s="724"/>
      <c r="S951" s="724"/>
      <c r="T951" s="724"/>
      <c r="U951" s="724"/>
      <c r="V951" s="724"/>
      <c r="W951" s="724"/>
      <c r="X951" s="724"/>
      <c r="Y951" s="724"/>
      <c r="Z951" s="724"/>
    </row>
    <row r="952" spans="1:26" ht="14.25" customHeight="1">
      <c r="A952" s="724"/>
      <c r="B952" s="724"/>
      <c r="C952" s="724"/>
      <c r="D952" s="724"/>
      <c r="E952" s="724"/>
      <c r="F952" s="724"/>
      <c r="G952" s="724"/>
      <c r="H952" s="724"/>
      <c r="I952" s="724"/>
      <c r="J952" s="724"/>
      <c r="K952" s="724"/>
      <c r="L952" s="724"/>
      <c r="M952" s="724"/>
      <c r="N952" s="724"/>
      <c r="O952" s="724"/>
      <c r="P952" s="724"/>
      <c r="Q952" s="724"/>
      <c r="R952" s="724"/>
      <c r="S952" s="724"/>
      <c r="T952" s="724"/>
      <c r="U952" s="724"/>
      <c r="V952" s="724"/>
      <c r="W952" s="724"/>
      <c r="X952" s="724"/>
      <c r="Y952" s="724"/>
      <c r="Z952" s="724"/>
    </row>
    <row r="953" spans="1:26" ht="14.25" customHeight="1">
      <c r="A953" s="724"/>
      <c r="B953" s="724"/>
      <c r="C953" s="724"/>
      <c r="D953" s="724"/>
      <c r="E953" s="724"/>
      <c r="F953" s="724"/>
      <c r="G953" s="724"/>
      <c r="H953" s="724"/>
      <c r="I953" s="724"/>
      <c r="J953" s="724"/>
      <c r="K953" s="724"/>
      <c r="L953" s="724"/>
      <c r="M953" s="724"/>
      <c r="N953" s="724"/>
      <c r="O953" s="724"/>
      <c r="P953" s="724"/>
      <c r="Q953" s="724"/>
      <c r="R953" s="724"/>
      <c r="S953" s="724"/>
      <c r="T953" s="724"/>
      <c r="U953" s="724"/>
      <c r="V953" s="724"/>
      <c r="W953" s="724"/>
      <c r="X953" s="724"/>
      <c r="Y953" s="724"/>
      <c r="Z953" s="724"/>
    </row>
    <row r="954" spans="1:26" ht="14.25" customHeight="1">
      <c r="A954" s="724"/>
      <c r="B954" s="724"/>
      <c r="C954" s="724"/>
      <c r="D954" s="724"/>
      <c r="E954" s="724"/>
      <c r="F954" s="724"/>
      <c r="G954" s="724"/>
      <c r="H954" s="724"/>
      <c r="I954" s="724"/>
      <c r="J954" s="724"/>
      <c r="K954" s="724"/>
      <c r="L954" s="724"/>
      <c r="M954" s="724"/>
      <c r="N954" s="724"/>
      <c r="O954" s="724"/>
      <c r="P954" s="724"/>
      <c r="Q954" s="724"/>
      <c r="R954" s="724"/>
      <c r="S954" s="724"/>
      <c r="T954" s="724"/>
      <c r="U954" s="724"/>
      <c r="V954" s="724"/>
      <c r="W954" s="724"/>
      <c r="X954" s="724"/>
      <c r="Y954" s="724"/>
      <c r="Z954" s="724"/>
    </row>
    <row r="955" spans="1:26" ht="14.25" customHeight="1">
      <c r="A955" s="724"/>
      <c r="B955" s="724"/>
      <c r="C955" s="724"/>
      <c r="D955" s="724"/>
      <c r="E955" s="724"/>
      <c r="F955" s="724"/>
      <c r="G955" s="724"/>
      <c r="H955" s="724"/>
      <c r="I955" s="724"/>
      <c r="J955" s="724"/>
      <c r="K955" s="724"/>
      <c r="L955" s="724"/>
      <c r="M955" s="724"/>
      <c r="N955" s="724"/>
      <c r="O955" s="724"/>
      <c r="P955" s="724"/>
      <c r="Q955" s="724"/>
      <c r="R955" s="724"/>
      <c r="S955" s="724"/>
      <c r="T955" s="724"/>
      <c r="U955" s="724"/>
      <c r="V955" s="724"/>
      <c r="W955" s="724"/>
      <c r="X955" s="724"/>
      <c r="Y955" s="724"/>
      <c r="Z955" s="724"/>
    </row>
    <row r="956" spans="1:26" ht="14.25" customHeight="1">
      <c r="A956" s="724"/>
      <c r="B956" s="724"/>
      <c r="C956" s="724"/>
      <c r="D956" s="724"/>
      <c r="E956" s="724"/>
      <c r="F956" s="724"/>
      <c r="G956" s="724"/>
      <c r="H956" s="724"/>
      <c r="I956" s="724"/>
      <c r="J956" s="724"/>
      <c r="K956" s="724"/>
      <c r="L956" s="724"/>
      <c r="M956" s="724"/>
      <c r="N956" s="724"/>
      <c r="O956" s="724"/>
      <c r="P956" s="724"/>
      <c r="Q956" s="724"/>
      <c r="R956" s="724"/>
      <c r="S956" s="724"/>
      <c r="T956" s="724"/>
      <c r="U956" s="724"/>
      <c r="V956" s="724"/>
      <c r="W956" s="724"/>
      <c r="X956" s="724"/>
      <c r="Y956" s="724"/>
      <c r="Z956" s="724"/>
    </row>
    <row r="957" spans="1:26" ht="14.25" customHeight="1">
      <c r="A957" s="724"/>
      <c r="B957" s="724"/>
      <c r="C957" s="724"/>
      <c r="D957" s="724"/>
      <c r="E957" s="724"/>
      <c r="F957" s="724"/>
      <c r="G957" s="724"/>
      <c r="H957" s="724"/>
      <c r="I957" s="724"/>
      <c r="J957" s="724"/>
      <c r="K957" s="724"/>
      <c r="L957" s="724"/>
      <c r="M957" s="724"/>
      <c r="N957" s="724"/>
      <c r="O957" s="724"/>
      <c r="P957" s="724"/>
      <c r="Q957" s="724"/>
      <c r="R957" s="724"/>
      <c r="S957" s="724"/>
      <c r="T957" s="724"/>
      <c r="U957" s="724"/>
      <c r="V957" s="724"/>
      <c r="W957" s="724"/>
      <c r="X957" s="724"/>
      <c r="Y957" s="724"/>
      <c r="Z957" s="724"/>
    </row>
    <row r="958" spans="1:26" ht="14.25" customHeight="1">
      <c r="A958" s="724"/>
      <c r="B958" s="724"/>
      <c r="C958" s="724"/>
      <c r="D958" s="724"/>
      <c r="E958" s="724"/>
      <c r="F958" s="724"/>
      <c r="G958" s="724"/>
      <c r="H958" s="724"/>
      <c r="I958" s="724"/>
      <c r="J958" s="724"/>
      <c r="K958" s="724"/>
      <c r="L958" s="724"/>
      <c r="M958" s="724"/>
      <c r="N958" s="724"/>
      <c r="O958" s="724"/>
      <c r="P958" s="724"/>
      <c r="Q958" s="724"/>
      <c r="R958" s="724"/>
      <c r="S958" s="724"/>
      <c r="T958" s="724"/>
      <c r="U958" s="724"/>
      <c r="V958" s="724"/>
      <c r="W958" s="724"/>
      <c r="X958" s="724"/>
      <c r="Y958" s="724"/>
      <c r="Z958" s="724"/>
    </row>
    <row r="959" spans="1:26" ht="14.25" customHeight="1">
      <c r="A959" s="724"/>
      <c r="B959" s="724"/>
      <c r="C959" s="724"/>
      <c r="D959" s="724"/>
      <c r="E959" s="724"/>
      <c r="F959" s="724"/>
      <c r="G959" s="724"/>
      <c r="H959" s="724"/>
      <c r="I959" s="724"/>
      <c r="J959" s="724"/>
      <c r="K959" s="724"/>
      <c r="L959" s="724"/>
      <c r="M959" s="724"/>
      <c r="N959" s="724"/>
      <c r="O959" s="724"/>
      <c r="P959" s="724"/>
      <c r="Q959" s="724"/>
      <c r="R959" s="724"/>
      <c r="S959" s="724"/>
      <c r="T959" s="724"/>
      <c r="U959" s="724"/>
      <c r="V959" s="724"/>
      <c r="W959" s="724"/>
      <c r="X959" s="724"/>
      <c r="Y959" s="724"/>
      <c r="Z959" s="724"/>
    </row>
    <row r="960" spans="1:26" ht="14.25" customHeight="1">
      <c r="A960" s="724"/>
      <c r="B960" s="724"/>
      <c r="C960" s="724"/>
      <c r="D960" s="724"/>
      <c r="E960" s="724"/>
      <c r="F960" s="724"/>
      <c r="G960" s="724"/>
      <c r="H960" s="724"/>
      <c r="I960" s="724"/>
      <c r="J960" s="724"/>
      <c r="K960" s="724"/>
      <c r="L960" s="724"/>
      <c r="M960" s="724"/>
      <c r="N960" s="724"/>
      <c r="O960" s="724"/>
      <c r="P960" s="724"/>
      <c r="Q960" s="724"/>
      <c r="R960" s="724"/>
      <c r="S960" s="724"/>
      <c r="T960" s="724"/>
      <c r="U960" s="724"/>
      <c r="V960" s="724"/>
      <c r="W960" s="724"/>
      <c r="X960" s="724"/>
      <c r="Y960" s="724"/>
      <c r="Z960" s="724"/>
    </row>
    <row r="961" spans="1:26" ht="14.25" customHeight="1">
      <c r="A961" s="724"/>
      <c r="B961" s="724"/>
      <c r="C961" s="724"/>
      <c r="D961" s="724"/>
      <c r="E961" s="724"/>
      <c r="F961" s="724"/>
      <c r="G961" s="724"/>
      <c r="H961" s="724"/>
      <c r="I961" s="724"/>
      <c r="J961" s="724"/>
      <c r="K961" s="724"/>
      <c r="L961" s="724"/>
      <c r="M961" s="724"/>
      <c r="N961" s="724"/>
      <c r="O961" s="724"/>
      <c r="P961" s="724"/>
      <c r="Q961" s="724"/>
      <c r="R961" s="724"/>
      <c r="S961" s="724"/>
      <c r="T961" s="724"/>
      <c r="U961" s="724"/>
      <c r="V961" s="724"/>
      <c r="W961" s="724"/>
      <c r="X961" s="724"/>
      <c r="Y961" s="724"/>
      <c r="Z961" s="724"/>
    </row>
    <row r="962" spans="1:26" ht="14.25" customHeight="1">
      <c r="A962" s="724"/>
      <c r="B962" s="724"/>
      <c r="C962" s="724"/>
      <c r="D962" s="724"/>
      <c r="E962" s="724"/>
      <c r="F962" s="724"/>
      <c r="G962" s="724"/>
      <c r="H962" s="724"/>
      <c r="I962" s="724"/>
      <c r="J962" s="724"/>
      <c r="K962" s="724"/>
      <c r="L962" s="724"/>
      <c r="M962" s="724"/>
      <c r="N962" s="724"/>
      <c r="O962" s="724"/>
      <c r="P962" s="724"/>
      <c r="Q962" s="724"/>
      <c r="R962" s="724"/>
      <c r="S962" s="724"/>
      <c r="T962" s="724"/>
      <c r="U962" s="724"/>
      <c r="V962" s="724"/>
      <c r="W962" s="724"/>
      <c r="X962" s="724"/>
      <c r="Y962" s="724"/>
      <c r="Z962" s="724"/>
    </row>
    <row r="963" spans="1:26" ht="14.25" customHeight="1">
      <c r="A963" s="724"/>
      <c r="B963" s="724"/>
      <c r="C963" s="724"/>
      <c r="D963" s="724"/>
      <c r="E963" s="724"/>
      <c r="F963" s="724"/>
      <c r="G963" s="724"/>
      <c r="H963" s="724"/>
      <c r="I963" s="724"/>
      <c r="J963" s="724"/>
      <c r="K963" s="724"/>
      <c r="L963" s="724"/>
      <c r="M963" s="724"/>
      <c r="N963" s="724"/>
      <c r="O963" s="724"/>
      <c r="P963" s="724"/>
      <c r="Q963" s="724"/>
      <c r="R963" s="724"/>
      <c r="S963" s="724"/>
      <c r="T963" s="724"/>
      <c r="U963" s="724"/>
      <c r="V963" s="724"/>
      <c r="W963" s="724"/>
      <c r="X963" s="724"/>
      <c r="Y963" s="724"/>
      <c r="Z963" s="724"/>
    </row>
    <row r="964" spans="1:26" ht="14.25" customHeight="1">
      <c r="A964" s="724"/>
      <c r="B964" s="724"/>
      <c r="C964" s="724"/>
      <c r="D964" s="724"/>
      <c r="E964" s="724"/>
      <c r="F964" s="724"/>
      <c r="G964" s="724"/>
      <c r="H964" s="724"/>
      <c r="I964" s="724"/>
      <c r="J964" s="724"/>
      <c r="K964" s="724"/>
      <c r="L964" s="724"/>
      <c r="M964" s="724"/>
      <c r="N964" s="724"/>
      <c r="O964" s="724"/>
      <c r="P964" s="724"/>
      <c r="Q964" s="724"/>
      <c r="R964" s="724"/>
      <c r="S964" s="724"/>
      <c r="T964" s="724"/>
      <c r="U964" s="724"/>
      <c r="V964" s="724"/>
      <c r="W964" s="724"/>
      <c r="X964" s="724"/>
      <c r="Y964" s="724"/>
      <c r="Z964" s="724"/>
    </row>
    <row r="965" spans="1:26" ht="14.25" customHeight="1">
      <c r="A965" s="724"/>
      <c r="B965" s="724"/>
      <c r="C965" s="724"/>
      <c r="D965" s="724"/>
      <c r="E965" s="724"/>
      <c r="F965" s="724"/>
      <c r="G965" s="724"/>
      <c r="H965" s="724"/>
      <c r="I965" s="724"/>
      <c r="J965" s="724"/>
      <c r="K965" s="724"/>
      <c r="L965" s="724"/>
      <c r="M965" s="724"/>
      <c r="N965" s="724"/>
      <c r="O965" s="724"/>
      <c r="P965" s="724"/>
      <c r="Q965" s="724"/>
      <c r="R965" s="724"/>
      <c r="S965" s="724"/>
      <c r="T965" s="724"/>
      <c r="U965" s="724"/>
      <c r="V965" s="724"/>
      <c r="W965" s="724"/>
      <c r="X965" s="724"/>
      <c r="Y965" s="724"/>
      <c r="Z965" s="724"/>
    </row>
    <row r="966" spans="1:26" ht="14.25" customHeight="1">
      <c r="A966" s="724"/>
      <c r="B966" s="724"/>
      <c r="C966" s="724"/>
      <c r="D966" s="724"/>
      <c r="E966" s="724"/>
      <c r="F966" s="724"/>
      <c r="G966" s="724"/>
      <c r="H966" s="724"/>
      <c r="I966" s="724"/>
      <c r="J966" s="724"/>
      <c r="K966" s="724"/>
      <c r="L966" s="724"/>
      <c r="M966" s="724"/>
      <c r="N966" s="724"/>
      <c r="O966" s="724"/>
      <c r="P966" s="724"/>
      <c r="Q966" s="724"/>
      <c r="R966" s="724"/>
      <c r="S966" s="724"/>
      <c r="T966" s="724"/>
      <c r="U966" s="724"/>
      <c r="V966" s="724"/>
      <c r="W966" s="724"/>
      <c r="X966" s="724"/>
      <c r="Y966" s="724"/>
      <c r="Z966" s="724"/>
    </row>
    <row r="967" spans="1:26" ht="14.25" customHeight="1">
      <c r="A967" s="724"/>
      <c r="B967" s="724"/>
      <c r="C967" s="724"/>
      <c r="D967" s="724"/>
      <c r="E967" s="724"/>
      <c r="F967" s="724"/>
      <c r="G967" s="724"/>
      <c r="H967" s="724"/>
      <c r="I967" s="724"/>
      <c r="J967" s="724"/>
      <c r="K967" s="724"/>
      <c r="L967" s="724"/>
      <c r="M967" s="724"/>
      <c r="N967" s="724"/>
      <c r="O967" s="724"/>
      <c r="P967" s="724"/>
      <c r="Q967" s="724"/>
      <c r="R967" s="724"/>
      <c r="S967" s="724"/>
      <c r="T967" s="724"/>
      <c r="U967" s="724"/>
      <c r="V967" s="724"/>
      <c r="W967" s="724"/>
      <c r="X967" s="724"/>
      <c r="Y967" s="724"/>
      <c r="Z967" s="724"/>
    </row>
    <row r="968" spans="1:26" ht="14.25" customHeight="1">
      <c r="A968" s="724"/>
      <c r="B968" s="724"/>
      <c r="C968" s="724"/>
      <c r="D968" s="724"/>
      <c r="E968" s="724"/>
      <c r="F968" s="724"/>
      <c r="G968" s="724"/>
      <c r="H968" s="724"/>
      <c r="I968" s="724"/>
      <c r="J968" s="724"/>
      <c r="K968" s="724"/>
      <c r="L968" s="724"/>
      <c r="M968" s="724"/>
      <c r="N968" s="724"/>
      <c r="O968" s="724"/>
      <c r="P968" s="724"/>
      <c r="Q968" s="724"/>
      <c r="R968" s="724"/>
      <c r="S968" s="724"/>
      <c r="T968" s="724"/>
      <c r="U968" s="724"/>
      <c r="V968" s="724"/>
      <c r="W968" s="724"/>
      <c r="X968" s="724"/>
      <c r="Y968" s="724"/>
      <c r="Z968" s="724"/>
    </row>
    <row r="969" spans="1:26" ht="14.25" customHeight="1">
      <c r="A969" s="724"/>
      <c r="B969" s="724"/>
      <c r="C969" s="724"/>
      <c r="D969" s="724"/>
      <c r="E969" s="724"/>
      <c r="F969" s="724"/>
      <c r="G969" s="724"/>
      <c r="H969" s="724"/>
      <c r="I969" s="724"/>
      <c r="J969" s="724"/>
      <c r="K969" s="724"/>
      <c r="L969" s="724"/>
      <c r="M969" s="724"/>
      <c r="N969" s="724"/>
      <c r="O969" s="724"/>
      <c r="P969" s="724"/>
      <c r="Q969" s="724"/>
      <c r="R969" s="724"/>
      <c r="S969" s="724"/>
      <c r="T969" s="724"/>
      <c r="U969" s="724"/>
      <c r="V969" s="724"/>
      <c r="W969" s="724"/>
      <c r="X969" s="724"/>
      <c r="Y969" s="724"/>
      <c r="Z969" s="724"/>
    </row>
    <row r="970" spans="1:26" ht="14.25" customHeight="1">
      <c r="A970" s="724"/>
      <c r="B970" s="724"/>
      <c r="C970" s="724"/>
      <c r="D970" s="724"/>
      <c r="E970" s="724"/>
      <c r="F970" s="724"/>
      <c r="G970" s="724"/>
      <c r="H970" s="724"/>
      <c r="I970" s="724"/>
      <c r="J970" s="724"/>
      <c r="K970" s="724"/>
      <c r="L970" s="724"/>
      <c r="M970" s="724"/>
      <c r="N970" s="724"/>
      <c r="O970" s="724"/>
      <c r="P970" s="724"/>
      <c r="Q970" s="724"/>
      <c r="R970" s="724"/>
      <c r="S970" s="724"/>
      <c r="T970" s="724"/>
      <c r="U970" s="724"/>
      <c r="V970" s="724"/>
      <c r="W970" s="724"/>
      <c r="X970" s="724"/>
      <c r="Y970" s="724"/>
      <c r="Z970" s="724"/>
    </row>
    <row r="971" spans="1:26" ht="14.25" customHeight="1">
      <c r="A971" s="724"/>
      <c r="B971" s="724"/>
      <c r="C971" s="724"/>
      <c r="D971" s="724"/>
      <c r="E971" s="724"/>
      <c r="F971" s="724"/>
      <c r="G971" s="724"/>
      <c r="H971" s="724"/>
      <c r="I971" s="724"/>
      <c r="J971" s="724"/>
      <c r="K971" s="724"/>
      <c r="L971" s="724"/>
      <c r="M971" s="724"/>
      <c r="N971" s="724"/>
      <c r="O971" s="724"/>
      <c r="P971" s="724"/>
      <c r="Q971" s="724"/>
      <c r="R971" s="724"/>
      <c r="S971" s="724"/>
      <c r="T971" s="724"/>
      <c r="U971" s="724"/>
      <c r="V971" s="724"/>
      <c r="W971" s="724"/>
      <c r="X971" s="724"/>
      <c r="Y971" s="724"/>
      <c r="Z971" s="724"/>
    </row>
    <row r="972" spans="1:26" ht="14.25" customHeight="1">
      <c r="A972" s="724"/>
      <c r="B972" s="724"/>
      <c r="C972" s="724"/>
      <c r="D972" s="724"/>
      <c r="E972" s="724"/>
      <c r="F972" s="724"/>
      <c r="G972" s="724"/>
      <c r="H972" s="724"/>
      <c r="I972" s="724"/>
      <c r="J972" s="724"/>
      <c r="K972" s="724"/>
      <c r="L972" s="724"/>
      <c r="M972" s="724"/>
      <c r="N972" s="724"/>
      <c r="O972" s="724"/>
      <c r="P972" s="724"/>
      <c r="Q972" s="724"/>
      <c r="R972" s="724"/>
      <c r="S972" s="724"/>
      <c r="T972" s="724"/>
      <c r="U972" s="724"/>
      <c r="V972" s="724"/>
      <c r="W972" s="724"/>
      <c r="X972" s="724"/>
      <c r="Y972" s="724"/>
      <c r="Z972" s="724"/>
    </row>
    <row r="973" spans="1:26" ht="14.25" customHeight="1">
      <c r="A973" s="724"/>
      <c r="B973" s="724"/>
      <c r="C973" s="724"/>
      <c r="D973" s="724"/>
      <c r="E973" s="724"/>
      <c r="F973" s="724"/>
      <c r="G973" s="724"/>
      <c r="H973" s="724"/>
      <c r="I973" s="724"/>
      <c r="J973" s="724"/>
      <c r="K973" s="724"/>
      <c r="L973" s="724"/>
      <c r="M973" s="724"/>
      <c r="N973" s="724"/>
      <c r="O973" s="724"/>
      <c r="P973" s="724"/>
      <c r="Q973" s="724"/>
      <c r="R973" s="724"/>
      <c r="S973" s="724"/>
      <c r="T973" s="724"/>
      <c r="U973" s="724"/>
      <c r="V973" s="724"/>
      <c r="W973" s="724"/>
      <c r="X973" s="724"/>
      <c r="Y973" s="724"/>
      <c r="Z973" s="724"/>
    </row>
    <row r="974" spans="1:26" ht="14.25" customHeight="1">
      <c r="A974" s="724"/>
      <c r="B974" s="724"/>
      <c r="C974" s="724"/>
      <c r="D974" s="724"/>
      <c r="E974" s="724"/>
      <c r="F974" s="724"/>
      <c r="G974" s="724"/>
      <c r="H974" s="724"/>
      <c r="I974" s="724"/>
      <c r="J974" s="724"/>
      <c r="K974" s="724"/>
      <c r="L974" s="724"/>
      <c r="M974" s="724"/>
      <c r="N974" s="724"/>
      <c r="O974" s="724"/>
      <c r="P974" s="724"/>
      <c r="Q974" s="724"/>
      <c r="R974" s="724"/>
      <c r="S974" s="724"/>
      <c r="T974" s="724"/>
      <c r="U974" s="724"/>
      <c r="V974" s="724"/>
      <c r="W974" s="724"/>
      <c r="X974" s="724"/>
      <c r="Y974" s="724"/>
      <c r="Z974" s="724"/>
    </row>
    <row r="975" spans="1:26" ht="14.25" customHeight="1">
      <c r="A975" s="724"/>
      <c r="B975" s="724"/>
      <c r="C975" s="724"/>
      <c r="D975" s="724"/>
      <c r="E975" s="724"/>
      <c r="F975" s="724"/>
      <c r="G975" s="724"/>
      <c r="H975" s="724"/>
      <c r="I975" s="724"/>
      <c r="J975" s="724"/>
      <c r="K975" s="724"/>
      <c r="L975" s="724"/>
      <c r="M975" s="724"/>
      <c r="N975" s="724"/>
      <c r="O975" s="724"/>
      <c r="P975" s="724"/>
      <c r="Q975" s="724"/>
      <c r="R975" s="724"/>
      <c r="S975" s="724"/>
      <c r="T975" s="724"/>
      <c r="U975" s="724"/>
      <c r="V975" s="724"/>
      <c r="W975" s="724"/>
      <c r="X975" s="724"/>
      <c r="Y975" s="724"/>
      <c r="Z975" s="724"/>
    </row>
    <row r="976" spans="1:26" ht="14.25" customHeight="1">
      <c r="A976" s="724"/>
      <c r="B976" s="724"/>
      <c r="C976" s="724"/>
      <c r="D976" s="724"/>
      <c r="E976" s="724"/>
      <c r="F976" s="724"/>
      <c r="G976" s="724"/>
      <c r="H976" s="724"/>
      <c r="I976" s="724"/>
      <c r="J976" s="724"/>
      <c r="K976" s="724"/>
      <c r="L976" s="724"/>
      <c r="M976" s="724"/>
      <c r="N976" s="724"/>
      <c r="O976" s="724"/>
      <c r="P976" s="724"/>
      <c r="Q976" s="724"/>
      <c r="R976" s="724"/>
      <c r="S976" s="724"/>
      <c r="T976" s="724"/>
      <c r="U976" s="724"/>
      <c r="V976" s="724"/>
      <c r="W976" s="724"/>
      <c r="X976" s="724"/>
      <c r="Y976" s="724"/>
      <c r="Z976" s="724"/>
    </row>
    <row r="977" spans="1:26" ht="14.25" customHeight="1">
      <c r="A977" s="724"/>
      <c r="B977" s="724"/>
      <c r="C977" s="724"/>
      <c r="D977" s="724"/>
      <c r="E977" s="724"/>
      <c r="F977" s="724"/>
      <c r="G977" s="724"/>
      <c r="H977" s="724"/>
      <c r="I977" s="724"/>
      <c r="J977" s="724"/>
      <c r="K977" s="724"/>
      <c r="L977" s="724"/>
      <c r="M977" s="724"/>
      <c r="N977" s="724"/>
      <c r="O977" s="724"/>
      <c r="P977" s="724"/>
      <c r="Q977" s="724"/>
      <c r="R977" s="724"/>
      <c r="S977" s="724"/>
      <c r="T977" s="724"/>
      <c r="U977" s="724"/>
      <c r="V977" s="724"/>
      <c r="W977" s="724"/>
      <c r="X977" s="724"/>
      <c r="Y977" s="724"/>
      <c r="Z977" s="724"/>
    </row>
    <row r="978" spans="1:26" ht="14.25" customHeight="1">
      <c r="A978" s="724"/>
      <c r="B978" s="724"/>
      <c r="C978" s="724"/>
      <c r="D978" s="724"/>
      <c r="E978" s="724"/>
      <c r="F978" s="724"/>
      <c r="G978" s="724"/>
      <c r="H978" s="724"/>
      <c r="I978" s="724"/>
      <c r="J978" s="724"/>
      <c r="K978" s="724"/>
      <c r="L978" s="724"/>
      <c r="M978" s="724"/>
      <c r="N978" s="724"/>
      <c r="O978" s="724"/>
      <c r="P978" s="724"/>
      <c r="Q978" s="724"/>
      <c r="R978" s="724"/>
      <c r="S978" s="724"/>
      <c r="T978" s="724"/>
      <c r="U978" s="724"/>
      <c r="V978" s="724"/>
      <c r="W978" s="724"/>
      <c r="X978" s="724"/>
      <c r="Y978" s="724"/>
      <c r="Z978" s="724"/>
    </row>
    <row r="979" spans="1:26" ht="14.25" customHeight="1">
      <c r="A979" s="724"/>
      <c r="B979" s="724"/>
      <c r="C979" s="724"/>
      <c r="D979" s="724"/>
      <c r="E979" s="724"/>
      <c r="F979" s="724"/>
      <c r="G979" s="724"/>
      <c r="H979" s="724"/>
      <c r="I979" s="724"/>
      <c r="J979" s="724"/>
      <c r="K979" s="724"/>
      <c r="L979" s="724"/>
      <c r="M979" s="724"/>
      <c r="N979" s="724"/>
      <c r="O979" s="724"/>
      <c r="P979" s="724"/>
      <c r="Q979" s="724"/>
      <c r="R979" s="724"/>
      <c r="S979" s="724"/>
      <c r="T979" s="724"/>
      <c r="U979" s="724"/>
      <c r="V979" s="724"/>
      <c r="W979" s="724"/>
      <c r="X979" s="724"/>
      <c r="Y979" s="724"/>
      <c r="Z979" s="724"/>
    </row>
    <row r="980" spans="1:26" ht="14.25" customHeight="1">
      <c r="A980" s="724"/>
      <c r="B980" s="724"/>
      <c r="C980" s="724"/>
      <c r="D980" s="724"/>
      <c r="E980" s="724"/>
      <c r="F980" s="724"/>
      <c r="G980" s="724"/>
      <c r="H980" s="724"/>
      <c r="I980" s="724"/>
      <c r="J980" s="724"/>
      <c r="K980" s="724"/>
      <c r="L980" s="724"/>
      <c r="M980" s="724"/>
      <c r="N980" s="724"/>
      <c r="O980" s="724"/>
      <c r="P980" s="724"/>
      <c r="Q980" s="724"/>
      <c r="R980" s="724"/>
      <c r="S980" s="724"/>
      <c r="T980" s="724"/>
      <c r="U980" s="724"/>
      <c r="V980" s="724"/>
      <c r="W980" s="724"/>
      <c r="X980" s="724"/>
      <c r="Y980" s="724"/>
      <c r="Z980" s="724"/>
    </row>
    <row r="981" spans="1:26" ht="14.25" customHeight="1">
      <c r="A981" s="724"/>
      <c r="B981" s="724"/>
      <c r="C981" s="724"/>
      <c r="D981" s="724"/>
      <c r="E981" s="724"/>
      <c r="F981" s="724"/>
      <c r="G981" s="724"/>
      <c r="H981" s="724"/>
      <c r="I981" s="724"/>
      <c r="J981" s="724"/>
      <c r="K981" s="724"/>
      <c r="L981" s="724"/>
      <c r="M981" s="724"/>
      <c r="N981" s="724"/>
      <c r="O981" s="724"/>
      <c r="P981" s="724"/>
      <c r="Q981" s="724"/>
      <c r="R981" s="724"/>
      <c r="S981" s="724"/>
      <c r="T981" s="724"/>
      <c r="U981" s="724"/>
      <c r="V981" s="724"/>
      <c r="W981" s="724"/>
      <c r="X981" s="724"/>
      <c r="Y981" s="724"/>
      <c r="Z981" s="724"/>
    </row>
    <row r="982" spans="1:26" ht="14.25" customHeight="1">
      <c r="A982" s="724"/>
      <c r="B982" s="724"/>
      <c r="C982" s="724"/>
      <c r="D982" s="724"/>
      <c r="E982" s="724"/>
      <c r="F982" s="724"/>
      <c r="G982" s="724"/>
      <c r="H982" s="724"/>
      <c r="I982" s="724"/>
      <c r="J982" s="724"/>
      <c r="K982" s="724"/>
      <c r="L982" s="724"/>
      <c r="M982" s="724"/>
      <c r="N982" s="724"/>
      <c r="O982" s="724"/>
      <c r="P982" s="724"/>
      <c r="Q982" s="724"/>
      <c r="R982" s="724"/>
      <c r="S982" s="724"/>
      <c r="T982" s="724"/>
      <c r="U982" s="724"/>
      <c r="V982" s="724"/>
      <c r="W982" s="724"/>
      <c r="X982" s="724"/>
      <c r="Y982" s="724"/>
      <c r="Z982" s="724"/>
    </row>
    <row r="983" spans="1:26" ht="14.25" customHeight="1">
      <c r="A983" s="724"/>
      <c r="B983" s="724"/>
      <c r="C983" s="724"/>
      <c r="D983" s="724"/>
      <c r="E983" s="724"/>
      <c r="F983" s="724"/>
      <c r="G983" s="724"/>
      <c r="H983" s="724"/>
      <c r="I983" s="724"/>
      <c r="J983" s="724"/>
      <c r="K983" s="724"/>
      <c r="L983" s="724"/>
      <c r="M983" s="724"/>
      <c r="N983" s="724"/>
      <c r="O983" s="724"/>
      <c r="P983" s="724"/>
      <c r="Q983" s="724"/>
      <c r="R983" s="724"/>
      <c r="S983" s="724"/>
      <c r="T983" s="724"/>
      <c r="U983" s="724"/>
      <c r="V983" s="724"/>
      <c r="W983" s="724"/>
      <c r="X983" s="724"/>
      <c r="Y983" s="724"/>
      <c r="Z983" s="724"/>
    </row>
    <row r="984" spans="1:26" ht="14.25" customHeight="1">
      <c r="A984" s="724"/>
      <c r="B984" s="724"/>
      <c r="C984" s="724"/>
      <c r="D984" s="724"/>
      <c r="E984" s="724"/>
      <c r="F984" s="724"/>
      <c r="G984" s="724"/>
      <c r="H984" s="724"/>
      <c r="I984" s="724"/>
      <c r="J984" s="724"/>
      <c r="K984" s="724"/>
      <c r="L984" s="724"/>
      <c r="M984" s="724"/>
      <c r="N984" s="724"/>
      <c r="O984" s="724"/>
      <c r="P984" s="724"/>
      <c r="Q984" s="724"/>
      <c r="R984" s="724"/>
      <c r="S984" s="724"/>
      <c r="T984" s="724"/>
      <c r="U984" s="724"/>
      <c r="V984" s="724"/>
      <c r="W984" s="724"/>
      <c r="X984" s="724"/>
      <c r="Y984" s="724"/>
      <c r="Z984" s="724"/>
    </row>
    <row r="985" spans="1:26" ht="14.25" customHeight="1">
      <c r="A985" s="724"/>
      <c r="B985" s="724"/>
      <c r="C985" s="724"/>
      <c r="D985" s="724"/>
      <c r="E985" s="724"/>
      <c r="F985" s="724"/>
      <c r="G985" s="724"/>
      <c r="H985" s="724"/>
      <c r="I985" s="724"/>
      <c r="J985" s="724"/>
      <c r="K985" s="724"/>
      <c r="L985" s="724"/>
      <c r="M985" s="724"/>
      <c r="N985" s="724"/>
      <c r="O985" s="724"/>
      <c r="P985" s="724"/>
      <c r="Q985" s="724"/>
      <c r="R985" s="724"/>
      <c r="S985" s="724"/>
      <c r="T985" s="724"/>
      <c r="U985" s="724"/>
      <c r="V985" s="724"/>
      <c r="W985" s="724"/>
      <c r="X985" s="724"/>
      <c r="Y985" s="724"/>
      <c r="Z985" s="724"/>
    </row>
    <row r="986" spans="1:26" ht="14.25" customHeight="1">
      <c r="A986" s="724"/>
      <c r="B986" s="724"/>
      <c r="C986" s="724"/>
      <c r="D986" s="724"/>
      <c r="E986" s="724"/>
      <c r="F986" s="724"/>
      <c r="G986" s="724"/>
      <c r="H986" s="724"/>
      <c r="I986" s="724"/>
      <c r="J986" s="724"/>
      <c r="K986" s="724"/>
      <c r="L986" s="724"/>
      <c r="M986" s="724"/>
      <c r="N986" s="724"/>
      <c r="O986" s="724"/>
      <c r="P986" s="724"/>
      <c r="Q986" s="724"/>
      <c r="R986" s="724"/>
      <c r="S986" s="724"/>
      <c r="T986" s="724"/>
      <c r="U986" s="724"/>
      <c r="V986" s="724"/>
      <c r="W986" s="724"/>
      <c r="X986" s="724"/>
      <c r="Y986" s="724"/>
      <c r="Z986" s="724"/>
    </row>
    <row r="987" spans="1:26" ht="14.25" customHeight="1">
      <c r="A987" s="724"/>
      <c r="B987" s="724"/>
      <c r="C987" s="724"/>
      <c r="D987" s="724"/>
      <c r="E987" s="724"/>
      <c r="F987" s="724"/>
      <c r="G987" s="724"/>
      <c r="H987" s="724"/>
      <c r="I987" s="724"/>
      <c r="J987" s="724"/>
      <c r="K987" s="724"/>
      <c r="L987" s="724"/>
      <c r="M987" s="724"/>
      <c r="N987" s="724"/>
      <c r="O987" s="724"/>
      <c r="P987" s="724"/>
      <c r="Q987" s="724"/>
      <c r="R987" s="724"/>
      <c r="S987" s="724"/>
      <c r="T987" s="724"/>
      <c r="U987" s="724"/>
      <c r="V987" s="724"/>
      <c r="W987" s="724"/>
      <c r="X987" s="724"/>
      <c r="Y987" s="724"/>
      <c r="Z987" s="724"/>
    </row>
    <row r="988" spans="1:26" ht="14.25" customHeight="1">
      <c r="A988" s="724"/>
      <c r="B988" s="724"/>
      <c r="C988" s="724"/>
      <c r="D988" s="724"/>
      <c r="E988" s="724"/>
      <c r="F988" s="724"/>
      <c r="G988" s="724"/>
      <c r="H988" s="724"/>
      <c r="I988" s="724"/>
      <c r="J988" s="724"/>
      <c r="K988" s="724"/>
      <c r="L988" s="724"/>
      <c r="M988" s="724"/>
      <c r="N988" s="724"/>
      <c r="O988" s="724"/>
      <c r="P988" s="724"/>
      <c r="Q988" s="724"/>
      <c r="R988" s="724"/>
      <c r="S988" s="724"/>
      <c r="T988" s="724"/>
      <c r="U988" s="724"/>
      <c r="V988" s="724"/>
      <c r="W988" s="724"/>
      <c r="X988" s="724"/>
      <c r="Y988" s="724"/>
      <c r="Z988" s="724"/>
    </row>
    <row r="989" spans="1:26" ht="14.25" customHeight="1">
      <c r="A989" s="724"/>
      <c r="B989" s="724"/>
      <c r="C989" s="724"/>
      <c r="D989" s="724"/>
      <c r="E989" s="724"/>
      <c r="F989" s="724"/>
      <c r="G989" s="724"/>
      <c r="H989" s="724"/>
      <c r="I989" s="724"/>
      <c r="J989" s="724"/>
      <c r="K989" s="724"/>
      <c r="L989" s="724"/>
      <c r="M989" s="724"/>
      <c r="N989" s="724"/>
      <c r="O989" s="724"/>
      <c r="P989" s="724"/>
      <c r="Q989" s="724"/>
      <c r="R989" s="724"/>
      <c r="S989" s="724"/>
      <c r="T989" s="724"/>
      <c r="U989" s="724"/>
      <c r="V989" s="724"/>
      <c r="W989" s="724"/>
      <c r="X989" s="724"/>
      <c r="Y989" s="724"/>
      <c r="Z989" s="724"/>
    </row>
    <row r="990" spans="1:26" ht="14.25" customHeight="1">
      <c r="A990" s="724"/>
      <c r="B990" s="724"/>
      <c r="C990" s="724"/>
      <c r="D990" s="724"/>
      <c r="E990" s="724"/>
      <c r="F990" s="724"/>
      <c r="G990" s="724"/>
      <c r="H990" s="724"/>
      <c r="I990" s="724"/>
      <c r="J990" s="724"/>
      <c r="K990" s="724"/>
      <c r="L990" s="724"/>
      <c r="M990" s="724"/>
      <c r="N990" s="724"/>
      <c r="O990" s="724"/>
      <c r="P990" s="724"/>
      <c r="Q990" s="724"/>
      <c r="R990" s="724"/>
      <c r="S990" s="724"/>
      <c r="T990" s="724"/>
      <c r="U990" s="724"/>
      <c r="V990" s="724"/>
      <c r="W990" s="724"/>
      <c r="X990" s="724"/>
      <c r="Y990" s="724"/>
      <c r="Z990" s="724"/>
    </row>
    <row r="991" spans="1:26" ht="14.25" customHeight="1">
      <c r="A991" s="724"/>
      <c r="B991" s="724"/>
      <c r="C991" s="724"/>
      <c r="D991" s="724"/>
      <c r="E991" s="724"/>
      <c r="F991" s="724"/>
      <c r="G991" s="724"/>
      <c r="H991" s="724"/>
      <c r="I991" s="724"/>
      <c r="J991" s="724"/>
      <c r="K991" s="724"/>
      <c r="L991" s="724"/>
      <c r="M991" s="724"/>
      <c r="N991" s="724"/>
      <c r="O991" s="724"/>
      <c r="P991" s="724"/>
      <c r="Q991" s="724"/>
      <c r="R991" s="724"/>
      <c r="S991" s="724"/>
      <c r="T991" s="724"/>
      <c r="U991" s="724"/>
      <c r="V991" s="724"/>
      <c r="W991" s="724"/>
      <c r="X991" s="724"/>
      <c r="Y991" s="724"/>
      <c r="Z991" s="724"/>
    </row>
    <row r="992" spans="1:26" ht="14.25" customHeight="1">
      <c r="A992" s="724"/>
      <c r="B992" s="724"/>
      <c r="C992" s="724"/>
      <c r="D992" s="724"/>
      <c r="E992" s="724"/>
      <c r="F992" s="724"/>
      <c r="G992" s="724"/>
      <c r="H992" s="724"/>
      <c r="I992" s="724"/>
      <c r="J992" s="724"/>
      <c r="K992" s="724"/>
      <c r="L992" s="724"/>
      <c r="M992" s="724"/>
      <c r="N992" s="724"/>
      <c r="O992" s="724"/>
      <c r="P992" s="724"/>
      <c r="Q992" s="724"/>
      <c r="R992" s="724"/>
      <c r="S992" s="724"/>
      <c r="T992" s="724"/>
      <c r="U992" s="724"/>
      <c r="V992" s="724"/>
      <c r="W992" s="724"/>
      <c r="X992" s="724"/>
      <c r="Y992" s="724"/>
      <c r="Z992" s="724"/>
    </row>
    <row r="993" spans="1:26" ht="14.25" customHeight="1">
      <c r="A993" s="724"/>
      <c r="B993" s="724"/>
      <c r="C993" s="724"/>
      <c r="D993" s="724"/>
      <c r="E993" s="724"/>
      <c r="F993" s="724"/>
      <c r="G993" s="724"/>
      <c r="H993" s="724"/>
      <c r="I993" s="724"/>
      <c r="J993" s="724"/>
      <c r="K993" s="724"/>
      <c r="L993" s="724"/>
      <c r="M993" s="724"/>
      <c r="N993" s="724"/>
      <c r="O993" s="724"/>
      <c r="P993" s="724"/>
      <c r="Q993" s="724"/>
      <c r="R993" s="724"/>
      <c r="S993" s="724"/>
      <c r="T993" s="724"/>
      <c r="U993" s="724"/>
      <c r="V993" s="724"/>
      <c r="W993" s="724"/>
      <c r="X993" s="724"/>
      <c r="Y993" s="724"/>
      <c r="Z993" s="724"/>
    </row>
    <row r="994" spans="1:26" ht="14.25" customHeight="1">
      <c r="A994" s="724"/>
      <c r="B994" s="724"/>
      <c r="C994" s="724"/>
      <c r="D994" s="724"/>
      <c r="E994" s="724"/>
      <c r="F994" s="724"/>
      <c r="G994" s="724"/>
      <c r="H994" s="724"/>
      <c r="I994" s="724"/>
      <c r="J994" s="724"/>
      <c r="K994" s="724"/>
      <c r="L994" s="724"/>
      <c r="M994" s="724"/>
      <c r="N994" s="724"/>
      <c r="O994" s="724"/>
      <c r="P994" s="724"/>
      <c r="Q994" s="724"/>
      <c r="R994" s="724"/>
      <c r="S994" s="724"/>
      <c r="T994" s="724"/>
      <c r="U994" s="724"/>
      <c r="V994" s="724"/>
      <c r="W994" s="724"/>
      <c r="X994" s="724"/>
      <c r="Y994" s="724"/>
      <c r="Z994" s="724"/>
    </row>
    <row r="995" spans="1:26" ht="14.25" customHeight="1">
      <c r="A995" s="724"/>
      <c r="B995" s="724"/>
      <c r="C995" s="724"/>
      <c r="D995" s="724"/>
      <c r="E995" s="724"/>
      <c r="F995" s="724"/>
      <c r="G995" s="724"/>
      <c r="H995" s="724"/>
      <c r="I995" s="724"/>
      <c r="J995" s="724"/>
      <c r="K995" s="724"/>
      <c r="L995" s="724"/>
      <c r="M995" s="724"/>
      <c r="N995" s="724"/>
      <c r="O995" s="724"/>
      <c r="P995" s="724"/>
      <c r="Q995" s="724"/>
      <c r="R995" s="724"/>
      <c r="S995" s="724"/>
      <c r="T995" s="724"/>
      <c r="U995" s="724"/>
      <c r="V995" s="724"/>
      <c r="W995" s="724"/>
      <c r="X995" s="724"/>
      <c r="Y995" s="724"/>
      <c r="Z995" s="724"/>
    </row>
    <row r="996" spans="1:26" ht="14.25" customHeight="1">
      <c r="A996" s="724"/>
      <c r="B996" s="724"/>
      <c r="C996" s="724"/>
      <c r="D996" s="724"/>
      <c r="E996" s="724"/>
      <c r="F996" s="724"/>
      <c r="G996" s="724"/>
      <c r="H996" s="724"/>
      <c r="I996" s="724"/>
      <c r="J996" s="724"/>
      <c r="K996" s="724"/>
      <c r="L996" s="724"/>
      <c r="M996" s="724"/>
      <c r="N996" s="724"/>
      <c r="O996" s="724"/>
      <c r="P996" s="724"/>
      <c r="Q996" s="724"/>
      <c r="R996" s="724"/>
      <c r="S996" s="724"/>
      <c r="T996" s="724"/>
      <c r="U996" s="724"/>
      <c r="V996" s="724"/>
      <c r="W996" s="724"/>
      <c r="X996" s="724"/>
      <c r="Y996" s="724"/>
      <c r="Z996" s="724"/>
    </row>
    <row r="997" spans="1:26" ht="14.25" customHeight="1">
      <c r="A997" s="724"/>
      <c r="B997" s="724"/>
      <c r="C997" s="724"/>
      <c r="D997" s="724"/>
      <c r="E997" s="724"/>
      <c r="F997" s="724"/>
      <c r="G997" s="724"/>
      <c r="H997" s="724"/>
      <c r="I997" s="724"/>
      <c r="J997" s="724"/>
      <c r="K997" s="724"/>
      <c r="L997" s="724"/>
      <c r="M997" s="724"/>
      <c r="N997" s="724"/>
      <c r="O997" s="724"/>
      <c r="P997" s="724"/>
      <c r="Q997" s="724"/>
      <c r="R997" s="724"/>
      <c r="S997" s="724"/>
      <c r="T997" s="724"/>
      <c r="U997" s="724"/>
      <c r="V997" s="724"/>
      <c r="W997" s="724"/>
      <c r="X997" s="724"/>
      <c r="Y997" s="724"/>
      <c r="Z997" s="724"/>
    </row>
    <row r="998" spans="1:26" ht="14.25" customHeight="1">
      <c r="A998" s="724"/>
      <c r="B998" s="724"/>
      <c r="C998" s="724"/>
      <c r="D998" s="724"/>
      <c r="E998" s="724"/>
      <c r="F998" s="724"/>
      <c r="G998" s="724"/>
      <c r="H998" s="724"/>
      <c r="I998" s="724"/>
      <c r="J998" s="724"/>
      <c r="K998" s="724"/>
      <c r="L998" s="724"/>
      <c r="M998" s="724"/>
      <c r="N998" s="724"/>
      <c r="O998" s="724"/>
      <c r="P998" s="724"/>
      <c r="Q998" s="724"/>
      <c r="R998" s="724"/>
      <c r="S998" s="724"/>
      <c r="T998" s="724"/>
      <c r="U998" s="724"/>
      <c r="V998" s="724"/>
      <c r="W998" s="724"/>
      <c r="X998" s="724"/>
      <c r="Y998" s="724"/>
      <c r="Z998" s="724"/>
    </row>
    <row r="999" spans="1:26" ht="14.25" customHeight="1">
      <c r="A999" s="724"/>
      <c r="B999" s="724"/>
      <c r="C999" s="724"/>
      <c r="D999" s="724"/>
      <c r="E999" s="724"/>
      <c r="F999" s="724"/>
      <c r="G999" s="724"/>
      <c r="H999" s="724"/>
      <c r="I999" s="724"/>
      <c r="J999" s="724"/>
      <c r="K999" s="724"/>
      <c r="L999" s="724"/>
      <c r="M999" s="724"/>
      <c r="N999" s="724"/>
      <c r="O999" s="724"/>
      <c r="P999" s="724"/>
      <c r="Q999" s="724"/>
      <c r="R999" s="724"/>
      <c r="S999" s="724"/>
      <c r="T999" s="724"/>
      <c r="U999" s="724"/>
      <c r="V999" s="724"/>
      <c r="W999" s="724"/>
      <c r="X999" s="724"/>
      <c r="Y999" s="724"/>
      <c r="Z999" s="724"/>
    </row>
    <row r="1000" spans="1:26" ht="14.25" customHeight="1">
      <c r="A1000" s="724"/>
      <c r="B1000" s="724"/>
      <c r="C1000" s="724"/>
      <c r="D1000" s="724"/>
      <c r="E1000" s="724"/>
      <c r="F1000" s="724"/>
      <c r="G1000" s="724"/>
      <c r="H1000" s="724"/>
      <c r="I1000" s="724"/>
      <c r="J1000" s="724"/>
      <c r="K1000" s="724"/>
      <c r="L1000" s="724"/>
      <c r="M1000" s="724"/>
      <c r="N1000" s="724"/>
      <c r="O1000" s="724"/>
      <c r="P1000" s="724"/>
      <c r="Q1000" s="724"/>
      <c r="R1000" s="724"/>
      <c r="S1000" s="724"/>
      <c r="T1000" s="724"/>
      <c r="U1000" s="724"/>
      <c r="V1000" s="724"/>
      <c r="W1000" s="724"/>
      <c r="X1000" s="724"/>
      <c r="Y1000" s="724"/>
      <c r="Z1000" s="724"/>
    </row>
  </sheetData>
  <sheetProtection algorithmName="SHA-512" hashValue="H5oJyjK389lEWjZvomfJ3tqKBE1AtjWZ8X+UZMfchKnoHk1MQJo2uqG2g38tRttDW+/xbpkFrdsOLOrcHTQOpw==" saltValue="BKcQUj0GQhOxzbg3jpYOSA==" spinCount="100000" sheet="1" objects="1" scenarios="1"/>
  <mergeCells count="32">
    <mergeCell ref="B28:C28"/>
    <mergeCell ref="B36:C36"/>
    <mergeCell ref="B37:C37"/>
    <mergeCell ref="B38:C38"/>
    <mergeCell ref="B40:C40"/>
    <mergeCell ref="B29:C29"/>
    <mergeCell ref="B30:C30"/>
    <mergeCell ref="B31:C31"/>
    <mergeCell ref="B32:C32"/>
    <mergeCell ref="B33:C33"/>
    <mergeCell ref="B34:C34"/>
    <mergeCell ref="B35:C35"/>
    <mergeCell ref="B23:C23"/>
    <mergeCell ref="B24:C24"/>
    <mergeCell ref="B25:C25"/>
    <mergeCell ref="B26:C26"/>
    <mergeCell ref="B27:C27"/>
    <mergeCell ref="B16:C16"/>
    <mergeCell ref="B17:C17"/>
    <mergeCell ref="B19:C19"/>
    <mergeCell ref="B21:C21"/>
    <mergeCell ref="B22:C22"/>
    <mergeCell ref="B10:C10"/>
    <mergeCell ref="B11:C11"/>
    <mergeCell ref="B12:C12"/>
    <mergeCell ref="B14:C14"/>
    <mergeCell ref="B15:C15"/>
    <mergeCell ref="B4:E5"/>
    <mergeCell ref="G4:H5"/>
    <mergeCell ref="B6:C6"/>
    <mergeCell ref="B8:C8"/>
    <mergeCell ref="B9:C9"/>
  </mergeCells>
  <conditionalFormatting sqref="E51:H51 E56:H56">
    <cfRule type="cellIs" dxfId="0" priority="1" operator="lessThan">
      <formula>0</formula>
    </cfRule>
  </conditionalFormatting>
  <printOptions horizontalCentered="1"/>
  <pageMargins left="0.7" right="0.7" top="0.75" bottom="0.75" header="0" footer="0"/>
  <pageSetup orientation="portrait"/>
  <extLst>
    <ext xmlns:x14="http://schemas.microsoft.com/office/spreadsheetml/2009/9/main" uri="{05C60535-1F16-4fd2-B633-F4F36F0B64E0}">
      <x14:sparklineGroups xmlns:xm="http://schemas.microsoft.com/office/excel/2006/main">
        <x14:sparklineGroup displayEmptyCellsAs="gap" xr2:uid="{00000000-0003-0000-1100-000017000000}">
          <x14:colorSeries rgb="FF7F7F7F"/>
          <x14:sparklines>
            <x14:sparkline>
              <xm:f>'Pro Forma Income Statement'!E38:H38</xm:f>
              <xm:sqref>D38</xm:sqref>
            </x14:sparkline>
          </x14:sparklines>
        </x14:sparklineGroup>
        <x14:sparklineGroup displayEmptyCellsAs="gap" xr2:uid="{00000000-0003-0000-1100-000016000000}">
          <x14:colorSeries rgb="FF7F7F7F"/>
          <x14:sparklines>
            <x14:sparkline>
              <xm:f>'Pro Forma Income Statement'!E37:H37</xm:f>
              <xm:sqref>D37</xm:sqref>
            </x14:sparkline>
          </x14:sparklines>
        </x14:sparklineGroup>
        <x14:sparklineGroup displayEmptyCellsAs="gap" xr2:uid="{00000000-0003-0000-1100-000015000000}">
          <x14:colorSeries rgb="FF7F7F7F"/>
          <x14:sparklines>
            <x14:sparkline>
              <xm:f>'Pro Forma Income Statement'!E36:H36</xm:f>
              <xm:sqref>D36</xm:sqref>
            </x14:sparkline>
          </x14:sparklines>
        </x14:sparklineGroup>
        <x14:sparklineGroup displayEmptyCellsAs="gap" xr2:uid="{00000000-0003-0000-1100-000014000000}">
          <x14:colorSeries rgb="FF7F7F7F"/>
          <x14:sparklines>
            <x14:sparkline>
              <xm:f>'Pro Forma Income Statement'!E35:H35</xm:f>
              <xm:sqref>D35</xm:sqref>
            </x14:sparkline>
          </x14:sparklines>
        </x14:sparklineGroup>
        <x14:sparklineGroup displayEmptyCellsAs="gap" xr2:uid="{00000000-0003-0000-1100-000013000000}">
          <x14:colorSeries rgb="FF7F7F7F"/>
          <x14:sparklines>
            <x14:sparkline>
              <xm:f>'Pro Forma Income Statement'!E34:H34</xm:f>
              <xm:sqref>D34</xm:sqref>
            </x14:sparkline>
          </x14:sparklines>
        </x14:sparklineGroup>
        <x14:sparklineGroup displayEmptyCellsAs="gap" xr2:uid="{00000000-0003-0000-1100-000012000000}">
          <x14:colorSeries rgb="FF7F7F7F"/>
          <x14:sparklines>
            <x14:sparkline>
              <xm:f>'Pro Forma Income Statement'!E33:H33</xm:f>
              <xm:sqref>D33</xm:sqref>
            </x14:sparkline>
          </x14:sparklines>
        </x14:sparklineGroup>
        <x14:sparklineGroup displayEmptyCellsAs="gap" xr2:uid="{00000000-0003-0000-1100-000011000000}">
          <x14:colorSeries rgb="FF7F7F7F"/>
          <x14:sparklines>
            <x14:sparkline>
              <xm:f>'Pro Forma Income Statement'!E32:H32</xm:f>
              <xm:sqref>D32</xm:sqref>
            </x14:sparkline>
          </x14:sparklines>
        </x14:sparklineGroup>
        <x14:sparklineGroup displayEmptyCellsAs="gap" xr2:uid="{00000000-0003-0000-1100-000010000000}">
          <x14:colorSeries rgb="FF7F7F7F"/>
          <x14:sparklines>
            <x14:sparkline>
              <xm:f>'Pro Forma Income Statement'!E31:H31</xm:f>
              <xm:sqref>D31</xm:sqref>
            </x14:sparkline>
          </x14:sparklines>
        </x14:sparklineGroup>
        <x14:sparklineGroup displayEmptyCellsAs="gap" xr2:uid="{00000000-0003-0000-1100-00000F000000}">
          <x14:colorSeries rgb="FF7F7F7F"/>
          <x14:sparklines>
            <x14:sparkline>
              <xm:f>'Pro Forma Income Statement'!E30:H30</xm:f>
              <xm:sqref>D30</xm:sqref>
            </x14:sparkline>
          </x14:sparklines>
        </x14:sparklineGroup>
        <x14:sparklineGroup displayEmptyCellsAs="gap" xr2:uid="{00000000-0003-0000-1100-00000E000000}">
          <x14:colorSeries rgb="FF7F7F7F"/>
          <x14:sparklines>
            <x14:sparkline>
              <xm:f>'Pro Forma Income Statement'!E29:H29</xm:f>
              <xm:sqref>D29</xm:sqref>
            </x14:sparkline>
          </x14:sparklines>
        </x14:sparklineGroup>
        <x14:sparklineGroup displayEmptyCellsAs="gap" xr2:uid="{00000000-0003-0000-1100-00000D000000}">
          <x14:colorSeries rgb="FF7F7F7F"/>
          <x14:sparklines>
            <x14:sparkline>
              <xm:f>'Pro Forma Income Statement'!E28:H28</xm:f>
              <xm:sqref>D28</xm:sqref>
            </x14:sparkline>
          </x14:sparklines>
        </x14:sparklineGroup>
        <x14:sparklineGroup displayEmptyCellsAs="gap" xr2:uid="{00000000-0003-0000-1100-00000C000000}">
          <x14:colorSeries rgb="FF7F7F7F"/>
          <x14:sparklines>
            <x14:sparkline>
              <xm:f>'Pro Forma Income Statement'!E27:H27</xm:f>
              <xm:sqref>D27</xm:sqref>
            </x14:sparkline>
          </x14:sparklines>
        </x14:sparklineGroup>
        <x14:sparklineGroup displayEmptyCellsAs="gap" xr2:uid="{00000000-0003-0000-1100-00000B000000}">
          <x14:colorSeries rgb="FF7F7F7F"/>
          <x14:sparklines>
            <x14:sparkline>
              <xm:f>'Pro Forma Income Statement'!E26:H26</xm:f>
              <xm:sqref>D26</xm:sqref>
            </x14:sparkline>
          </x14:sparklines>
        </x14:sparklineGroup>
        <x14:sparklineGroup displayEmptyCellsAs="gap" xr2:uid="{00000000-0003-0000-1100-00000A000000}">
          <x14:colorSeries rgb="FF7F7F7F"/>
          <x14:sparklines>
            <x14:sparkline>
              <xm:f>'Pro Forma Income Statement'!E25:H25</xm:f>
              <xm:sqref>D25</xm:sqref>
            </x14:sparkline>
          </x14:sparklines>
        </x14:sparklineGroup>
        <x14:sparklineGroup displayEmptyCellsAs="gap" xr2:uid="{00000000-0003-0000-1100-000009000000}">
          <x14:colorSeries rgb="FF7F7F7F"/>
          <x14:sparklines>
            <x14:sparkline>
              <xm:f>'Pro Forma Income Statement'!E24:H24</xm:f>
              <xm:sqref>D24</xm:sqref>
            </x14:sparkline>
          </x14:sparklines>
        </x14:sparklineGroup>
        <x14:sparklineGroup displayEmptyCellsAs="gap" xr2:uid="{00000000-0003-0000-1100-000008000000}">
          <x14:colorSeries rgb="FF7F7F7F"/>
          <x14:sparklines>
            <x14:sparkline>
              <xm:f>'Pro Forma Income Statement'!E23:H23</xm:f>
              <xm:sqref>D23</xm:sqref>
            </x14:sparkline>
          </x14:sparklines>
        </x14:sparklineGroup>
        <x14:sparklineGroup displayEmptyCellsAs="gap" xr2:uid="{00000000-0003-0000-1100-000007000000}">
          <x14:colorSeries rgb="FF7F7F7F"/>
          <x14:sparklines>
            <x14:sparkline>
              <xm:f>'Pro Forma Income Statement'!E22:H22</xm:f>
              <xm:sqref>D22</xm:sqref>
            </x14:sparkline>
          </x14:sparklines>
        </x14:sparklineGroup>
        <x14:sparklineGroup displayEmptyCellsAs="gap" xr2:uid="{00000000-0003-0000-1100-000006000000}">
          <x14:colorSeries rgb="FF7F7F7F"/>
          <x14:sparklines>
            <x14:sparkline>
              <xm:f>'Pro Forma Income Statement'!E17:H17</xm:f>
              <xm:sqref>D17</xm:sqref>
            </x14:sparkline>
          </x14:sparklines>
        </x14:sparklineGroup>
        <x14:sparklineGroup displayEmptyCellsAs="gap" xr2:uid="{00000000-0003-0000-1100-000005000000}">
          <x14:colorSeries rgb="FF7F7F7F"/>
          <x14:sparklines>
            <x14:sparkline>
              <xm:f>'Pro Forma Income Statement'!E16:H16</xm:f>
              <xm:sqref>D16</xm:sqref>
            </x14:sparkline>
          </x14:sparklines>
        </x14:sparklineGroup>
        <x14:sparklineGroup displayEmptyCellsAs="gap" xr2:uid="{00000000-0003-0000-1100-000004000000}">
          <x14:colorSeries rgb="FF7F7F7F"/>
          <x14:sparklines>
            <x14:sparkline>
              <xm:f>'Pro Forma Income Statement'!E15:H15</xm:f>
              <xm:sqref>D15</xm:sqref>
            </x14:sparkline>
          </x14:sparklines>
        </x14:sparklineGroup>
        <x14:sparklineGroup displayEmptyCellsAs="gap" xr2:uid="{00000000-0003-0000-1100-000003000000}">
          <x14:colorSeries rgb="FF7F7F7F"/>
          <x14:sparklines>
            <x14:sparkline>
              <xm:f>'Pro Forma Income Statement'!E12:H12</xm:f>
              <xm:sqref>D12</xm:sqref>
            </x14:sparkline>
          </x14:sparklines>
        </x14:sparklineGroup>
        <x14:sparklineGroup displayEmptyCellsAs="gap" xr2:uid="{00000000-0003-0000-1100-000002000000}">
          <x14:colorSeries rgb="FF7F7F7F"/>
          <x14:sparklines>
            <x14:sparkline>
              <xm:f>'Pro Forma Income Statement'!E11:H11</xm:f>
              <xm:sqref>D11</xm:sqref>
            </x14:sparkline>
          </x14:sparklines>
        </x14:sparklineGroup>
        <x14:sparklineGroup displayEmptyCellsAs="gap" xr2:uid="{00000000-0003-0000-1100-000001000000}">
          <x14:colorSeries rgb="FF7F7F7F"/>
          <x14:sparklines>
            <x14:sparkline>
              <xm:f>'Pro Forma Income Statement'!E10:H10</xm:f>
              <xm:sqref>D10</xm:sqref>
            </x14:sparkline>
          </x14:sparklines>
        </x14:sparklineGroup>
        <x14:sparklineGroup displayEmptyCellsAs="gap" xr2:uid="{00000000-0003-0000-1100-000000000000}">
          <x14:colorSeries rgb="FF7F7F7F"/>
          <x14:sparklines>
            <x14:sparkline>
              <xm:f>'Pro Forma Income Statement'!E9:H9</xm:f>
              <xm:sqref>D9</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B1000"/>
  <sheetViews>
    <sheetView showGridLines="0" workbookViewId="0"/>
  </sheetViews>
  <sheetFormatPr defaultColWidth="14.44140625" defaultRowHeight="15" customHeight="1"/>
  <cols>
    <col min="1" max="1" width="24.88671875" customWidth="1"/>
    <col min="2" max="3" width="12.88671875" customWidth="1"/>
    <col min="4" max="10" width="9.6640625" customWidth="1"/>
    <col min="11" max="11" width="9.33203125" customWidth="1"/>
    <col min="12" max="12" width="10.33203125" customWidth="1"/>
    <col min="13" max="13" width="9.6640625" customWidth="1"/>
    <col min="14" max="15" width="10.33203125" customWidth="1"/>
    <col min="16" max="16" width="9.6640625" customWidth="1"/>
    <col min="17" max="17" width="10.33203125" customWidth="1"/>
    <col min="18" max="28" width="9.6640625" customWidth="1"/>
  </cols>
  <sheetData>
    <row r="1" spans="1:28" ht="22.5" customHeight="1">
      <c r="A1" s="540" t="s">
        <v>847</v>
      </c>
      <c r="B1" s="6"/>
      <c r="C1" s="6"/>
      <c r="D1" s="6"/>
      <c r="E1" s="6"/>
      <c r="F1" s="6"/>
      <c r="G1" s="6"/>
      <c r="H1" s="6"/>
      <c r="I1" s="6"/>
      <c r="J1" s="6"/>
      <c r="K1" s="6"/>
      <c r="L1" s="6"/>
      <c r="M1" s="6"/>
      <c r="N1" s="6"/>
      <c r="O1" s="6"/>
      <c r="P1" s="6"/>
      <c r="Q1" s="6"/>
      <c r="R1" s="6"/>
      <c r="S1" s="6"/>
      <c r="T1" s="6"/>
      <c r="U1" s="6"/>
      <c r="V1" s="6"/>
      <c r="W1" s="6"/>
      <c r="X1" s="6"/>
      <c r="Y1" s="6"/>
      <c r="Z1" s="6"/>
      <c r="AA1" s="6"/>
      <c r="AB1" s="6"/>
    </row>
    <row r="2" spans="1:28" ht="12" customHeight="1">
      <c r="A2" s="1" t="s">
        <v>848</v>
      </c>
      <c r="B2" s="1"/>
      <c r="C2" s="6"/>
      <c r="D2" s="6"/>
      <c r="E2" s="6"/>
      <c r="F2" s="6"/>
      <c r="G2" s="6"/>
      <c r="H2" s="6"/>
      <c r="I2" s="6"/>
      <c r="J2" s="6"/>
      <c r="K2" s="6"/>
      <c r="L2" s="6"/>
      <c r="M2" s="6"/>
      <c r="N2" s="6"/>
      <c r="O2" s="6"/>
      <c r="P2" s="6"/>
      <c r="Q2" s="6"/>
      <c r="R2" s="6"/>
      <c r="S2" s="6"/>
      <c r="T2" s="6"/>
      <c r="U2" s="6"/>
      <c r="V2" s="6"/>
      <c r="W2" s="6"/>
      <c r="X2" s="6"/>
      <c r="Y2" s="6"/>
      <c r="Z2" s="6"/>
      <c r="AA2" s="6"/>
      <c r="AB2" s="6"/>
    </row>
    <row r="3" spans="1:28" ht="12" customHeight="1">
      <c r="A3" s="1" t="s">
        <v>849</v>
      </c>
      <c r="B3" s="1"/>
      <c r="C3" s="6"/>
      <c r="D3" s="6"/>
      <c r="E3" s="6"/>
      <c r="F3" s="6"/>
      <c r="G3" s="6"/>
      <c r="H3" s="6"/>
      <c r="I3" s="6"/>
      <c r="J3" s="6"/>
      <c r="K3" s="6"/>
      <c r="L3" s="6"/>
      <c r="M3" s="6"/>
      <c r="N3" s="6"/>
      <c r="O3" s="6"/>
      <c r="P3" s="6"/>
      <c r="Q3" s="6"/>
      <c r="R3" s="6"/>
      <c r="S3" s="6"/>
      <c r="T3" s="6"/>
      <c r="U3" s="6"/>
      <c r="V3" s="6"/>
      <c r="W3" s="6"/>
      <c r="X3" s="6"/>
      <c r="Y3" s="6"/>
      <c r="Z3" s="6"/>
      <c r="AA3" s="6"/>
      <c r="AB3" s="6"/>
    </row>
    <row r="4" spans="1:28" ht="12" customHeight="1">
      <c r="A4" s="628"/>
      <c r="B4" s="1" t="s">
        <v>76</v>
      </c>
      <c r="C4" s="6"/>
      <c r="D4" s="6"/>
      <c r="E4" s="6"/>
      <c r="F4" s="6"/>
      <c r="G4" s="6"/>
      <c r="H4" s="6"/>
      <c r="I4" s="6"/>
      <c r="J4" s="6"/>
      <c r="K4" s="6"/>
      <c r="L4" s="6"/>
      <c r="M4" s="780"/>
      <c r="N4" s="6" t="s">
        <v>77</v>
      </c>
      <c r="O4" s="6"/>
      <c r="P4" s="6"/>
      <c r="Q4" s="6"/>
      <c r="R4" s="6"/>
      <c r="S4" s="6"/>
      <c r="T4" s="6"/>
      <c r="U4" s="6"/>
      <c r="V4" s="6"/>
      <c r="W4" s="6"/>
      <c r="X4" s="6"/>
      <c r="Y4" s="6"/>
      <c r="Z4" s="6"/>
      <c r="AA4" s="6"/>
      <c r="AB4" s="6"/>
    </row>
    <row r="5" spans="1:28" ht="26.25" customHeight="1">
      <c r="A5" s="781" t="s">
        <v>850</v>
      </c>
      <c r="B5" s="782">
        <f>'Startup Costs'!E8</f>
        <v>0</v>
      </c>
      <c r="C5" s="783">
        <f t="shared" ref="C5:Y5" si="0">B6</f>
        <v>-14949.971862702134</v>
      </c>
      <c r="D5" s="783">
        <f t="shared" si="0"/>
        <v>-29874.943725404268</v>
      </c>
      <c r="E5" s="783">
        <f t="shared" si="0"/>
        <v>-44873.045588106404</v>
      </c>
      <c r="F5" s="783">
        <f t="shared" si="0"/>
        <v>-59819.277450808542</v>
      </c>
      <c r="G5" s="783">
        <f t="shared" si="0"/>
        <v>-74827.262646844014</v>
      </c>
      <c r="H5" s="783">
        <f t="shared" si="0"/>
        <v>-89860.247842879486</v>
      </c>
      <c r="I5" s="783">
        <f t="shared" si="0"/>
        <v>-104893.23303891496</v>
      </c>
      <c r="J5" s="783">
        <f t="shared" si="0"/>
        <v>-119901.21823495043</v>
      </c>
      <c r="K5" s="783">
        <f t="shared" si="0"/>
        <v>-134934.20343098589</v>
      </c>
      <c r="L5" s="783">
        <f t="shared" si="0"/>
        <v>-149931.18862702136</v>
      </c>
      <c r="M5" s="784">
        <f t="shared" si="0"/>
        <v>-164566.2004897235</v>
      </c>
      <c r="N5" s="785">
        <f t="shared" si="0"/>
        <v>-179113.34235242562</v>
      </c>
      <c r="O5" s="783">
        <f t="shared" si="0"/>
        <v>-193644.61421512775</v>
      </c>
      <c r="P5" s="783">
        <f t="shared" si="0"/>
        <v>-208175.88607782987</v>
      </c>
      <c r="Q5" s="783">
        <f t="shared" si="0"/>
        <v>-222707.15794053199</v>
      </c>
      <c r="R5" s="783">
        <f t="shared" si="0"/>
        <v>-237238.42980323412</v>
      </c>
      <c r="S5" s="783">
        <f t="shared" si="0"/>
        <v>-252271.41499926959</v>
      </c>
      <c r="T5" s="783">
        <f t="shared" si="0"/>
        <v>-267304.40019530506</v>
      </c>
      <c r="U5" s="783">
        <f t="shared" si="0"/>
        <v>-282337.38539134053</v>
      </c>
      <c r="V5" s="783">
        <f t="shared" si="0"/>
        <v>-297370.370587376</v>
      </c>
      <c r="W5" s="783">
        <f t="shared" si="0"/>
        <v>-312403.35578341148</v>
      </c>
      <c r="X5" s="783">
        <f t="shared" si="0"/>
        <v>-327400.34097944695</v>
      </c>
      <c r="Y5" s="783">
        <f t="shared" si="0"/>
        <v>-341931.6128421491</v>
      </c>
      <c r="Z5" s="420"/>
      <c r="AA5" s="420"/>
      <c r="AB5" s="420"/>
    </row>
    <row r="6" spans="1:28" ht="15" customHeight="1">
      <c r="A6" s="628" t="s">
        <v>851</v>
      </c>
      <c r="B6" s="786">
        <f t="shared" ref="B6:Y6" si="1">B5+B37</f>
        <v>-14949.971862702134</v>
      </c>
      <c r="C6" s="787">
        <f t="shared" si="1"/>
        <v>-29874.943725404268</v>
      </c>
      <c r="D6" s="787">
        <f t="shared" si="1"/>
        <v>-44873.045588106404</v>
      </c>
      <c r="E6" s="787">
        <f t="shared" si="1"/>
        <v>-59819.277450808542</v>
      </c>
      <c r="F6" s="787">
        <f t="shared" si="1"/>
        <v>-74827.262646844014</v>
      </c>
      <c r="G6" s="787">
        <f t="shared" si="1"/>
        <v>-89860.247842879486</v>
      </c>
      <c r="H6" s="787">
        <f t="shared" si="1"/>
        <v>-104893.23303891496</v>
      </c>
      <c r="I6" s="787">
        <f t="shared" si="1"/>
        <v>-119901.21823495043</v>
      </c>
      <c r="J6" s="787">
        <f t="shared" si="1"/>
        <v>-134934.20343098589</v>
      </c>
      <c r="K6" s="787">
        <f t="shared" si="1"/>
        <v>-149931.18862702136</v>
      </c>
      <c r="L6" s="787">
        <f t="shared" si="1"/>
        <v>-164566.2004897235</v>
      </c>
      <c r="M6" s="788">
        <f t="shared" si="1"/>
        <v>-179113.34235242562</v>
      </c>
      <c r="N6" s="786">
        <f t="shared" si="1"/>
        <v>-193644.61421512775</v>
      </c>
      <c r="O6" s="787">
        <f t="shared" si="1"/>
        <v>-208175.88607782987</v>
      </c>
      <c r="P6" s="787">
        <f t="shared" si="1"/>
        <v>-222707.15794053199</v>
      </c>
      <c r="Q6" s="787">
        <f t="shared" si="1"/>
        <v>-237238.42980323412</v>
      </c>
      <c r="R6" s="787">
        <f t="shared" si="1"/>
        <v>-252271.41499926959</v>
      </c>
      <c r="S6" s="787">
        <f t="shared" si="1"/>
        <v>-267304.40019530506</v>
      </c>
      <c r="T6" s="787">
        <f t="shared" si="1"/>
        <v>-282337.38539134053</v>
      </c>
      <c r="U6" s="787">
        <f t="shared" si="1"/>
        <v>-297370.370587376</v>
      </c>
      <c r="V6" s="787">
        <f t="shared" si="1"/>
        <v>-312403.35578341148</v>
      </c>
      <c r="W6" s="787">
        <f t="shared" si="1"/>
        <v>-327400.34097944695</v>
      </c>
      <c r="X6" s="787">
        <f t="shared" si="1"/>
        <v>-341931.6128421491</v>
      </c>
      <c r="Y6" s="787">
        <f t="shared" si="1"/>
        <v>-356426.88470485125</v>
      </c>
      <c r="Z6" s="1"/>
      <c r="AA6" s="1"/>
      <c r="AB6" s="1"/>
    </row>
    <row r="7" spans="1:28" ht="15" customHeight="1">
      <c r="A7" s="789"/>
      <c r="B7" s="790"/>
      <c r="C7" s="790"/>
      <c r="D7" s="790"/>
      <c r="E7" s="790"/>
      <c r="F7" s="790"/>
      <c r="G7" s="790"/>
      <c r="H7" s="790"/>
      <c r="I7" s="790"/>
      <c r="J7" s="790"/>
      <c r="K7" s="790"/>
      <c r="L7" s="790"/>
      <c r="M7" s="791"/>
      <c r="N7" s="790"/>
      <c r="O7" s="790"/>
      <c r="P7" s="790"/>
      <c r="Q7" s="790"/>
      <c r="R7" s="790"/>
      <c r="S7" s="790"/>
      <c r="T7" s="790"/>
      <c r="U7" s="790"/>
      <c r="V7" s="790"/>
      <c r="W7" s="790"/>
      <c r="X7" s="790"/>
      <c r="Y7" s="790"/>
      <c r="Z7" s="91"/>
      <c r="AA7" s="91"/>
      <c r="AB7" s="91"/>
    </row>
    <row r="8" spans="1:28" ht="12" customHeight="1">
      <c r="A8" s="792" t="s">
        <v>834</v>
      </c>
      <c r="B8" s="793">
        <f>'Plant &amp; Fish Production'!J2</f>
        <v>6</v>
      </c>
      <c r="C8" s="783">
        <f t="shared" ref="C8:M8" si="2">IF(B8&lt;12, B8+1, 1)</f>
        <v>7</v>
      </c>
      <c r="D8" s="783">
        <f t="shared" si="2"/>
        <v>8</v>
      </c>
      <c r="E8" s="783">
        <f t="shared" si="2"/>
        <v>9</v>
      </c>
      <c r="F8" s="783">
        <f t="shared" si="2"/>
        <v>10</v>
      </c>
      <c r="G8" s="783">
        <f t="shared" si="2"/>
        <v>11</v>
      </c>
      <c r="H8" s="783">
        <f t="shared" si="2"/>
        <v>12</v>
      </c>
      <c r="I8" s="783">
        <f t="shared" si="2"/>
        <v>1</v>
      </c>
      <c r="J8" s="783">
        <f t="shared" si="2"/>
        <v>2</v>
      </c>
      <c r="K8" s="783">
        <f t="shared" si="2"/>
        <v>3</v>
      </c>
      <c r="L8" s="783">
        <f t="shared" si="2"/>
        <v>4</v>
      </c>
      <c r="M8" s="784">
        <f t="shared" si="2"/>
        <v>5</v>
      </c>
      <c r="N8" s="785">
        <f>B8</f>
        <v>6</v>
      </c>
      <c r="O8" s="783">
        <f t="shared" ref="O8:Y8" si="3">IF(N8&lt;12, N8+1, 1)</f>
        <v>7</v>
      </c>
      <c r="P8" s="783">
        <f t="shared" si="3"/>
        <v>8</v>
      </c>
      <c r="Q8" s="783">
        <f t="shared" si="3"/>
        <v>9</v>
      </c>
      <c r="R8" s="783">
        <f t="shared" si="3"/>
        <v>10</v>
      </c>
      <c r="S8" s="783">
        <f t="shared" si="3"/>
        <v>11</v>
      </c>
      <c r="T8" s="783">
        <f t="shared" si="3"/>
        <v>12</v>
      </c>
      <c r="U8" s="783">
        <f t="shared" si="3"/>
        <v>1</v>
      </c>
      <c r="V8" s="783">
        <f t="shared" si="3"/>
        <v>2</v>
      </c>
      <c r="W8" s="783">
        <f t="shared" si="3"/>
        <v>3</v>
      </c>
      <c r="X8" s="783">
        <f t="shared" si="3"/>
        <v>4</v>
      </c>
      <c r="Y8" s="783">
        <f t="shared" si="3"/>
        <v>5</v>
      </c>
      <c r="Z8" s="28"/>
      <c r="AA8" s="28"/>
      <c r="AB8" s="28"/>
    </row>
    <row r="9" spans="1:28" ht="12" customHeight="1">
      <c r="A9" s="794" t="s">
        <v>852</v>
      </c>
      <c r="B9" s="795">
        <f>'Produce &amp; Fish Sales'!C18</f>
        <v>0</v>
      </c>
      <c r="C9" s="796">
        <f>'Produce &amp; Fish Sales'!D18</f>
        <v>0</v>
      </c>
      <c r="D9" s="796">
        <f>'Produce &amp; Fish Sales'!E18</f>
        <v>51.87</v>
      </c>
      <c r="E9" s="796">
        <f>'Produce &amp; Fish Sales'!F18</f>
        <v>103.74</v>
      </c>
      <c r="F9" s="796">
        <f>'Produce &amp; Fish Sales'!G18</f>
        <v>0</v>
      </c>
      <c r="G9" s="796">
        <f>'Produce &amp; Fish Sales'!H18</f>
        <v>0</v>
      </c>
      <c r="H9" s="796">
        <f>'Produce &amp; Fish Sales'!I18</f>
        <v>0</v>
      </c>
      <c r="I9" s="796">
        <f>'Produce &amp; Fish Sales'!J18</f>
        <v>0</v>
      </c>
      <c r="J9" s="796">
        <f>'Produce &amp; Fish Sales'!K18</f>
        <v>0</v>
      </c>
      <c r="K9" s="796">
        <f>'Produce &amp; Fish Sales'!L18</f>
        <v>0</v>
      </c>
      <c r="L9" s="796">
        <f>'Produce &amp; Fish Sales'!M18</f>
        <v>414.96</v>
      </c>
      <c r="M9" s="797">
        <f>'Produce &amp; Fish Sales'!N18</f>
        <v>466.82999999999993</v>
      </c>
      <c r="N9" s="795">
        <f>'Produce &amp; Fish Sales'!C27</f>
        <v>518.69999999999993</v>
      </c>
      <c r="O9" s="796">
        <f>'Produce &amp; Fish Sales'!D27</f>
        <v>518.69999999999993</v>
      </c>
      <c r="P9" s="796">
        <f>'Produce &amp; Fish Sales'!E27</f>
        <v>518.69999999999993</v>
      </c>
      <c r="Q9" s="796">
        <f>'Produce &amp; Fish Sales'!F27</f>
        <v>518.69999999999993</v>
      </c>
      <c r="R9" s="796">
        <f>'Produce &amp; Fish Sales'!G27</f>
        <v>0</v>
      </c>
      <c r="S9" s="796">
        <f>'Produce &amp; Fish Sales'!H27</f>
        <v>0</v>
      </c>
      <c r="T9" s="796">
        <f>'Produce &amp; Fish Sales'!I27</f>
        <v>0</v>
      </c>
      <c r="U9" s="796">
        <f>'Produce &amp; Fish Sales'!J27</f>
        <v>0</v>
      </c>
      <c r="V9" s="796">
        <f>'Produce &amp; Fish Sales'!K27</f>
        <v>0</v>
      </c>
      <c r="W9" s="796">
        <f>'Produce &amp; Fish Sales'!L27</f>
        <v>0</v>
      </c>
      <c r="X9" s="796">
        <f>'Produce &amp; Fish Sales'!M27</f>
        <v>518.69999999999993</v>
      </c>
      <c r="Y9" s="796">
        <f>'Produce &amp; Fish Sales'!N27</f>
        <v>518.69999999999993</v>
      </c>
      <c r="Z9" s="423"/>
      <c r="AA9" s="423"/>
      <c r="AB9" s="423"/>
    </row>
    <row r="10" spans="1:28" ht="12" customHeight="1">
      <c r="A10" s="794" t="s">
        <v>853</v>
      </c>
      <c r="B10" s="352">
        <f>'Produce &amp; Fish Sales'!C31</f>
        <v>0</v>
      </c>
      <c r="C10" s="58">
        <f>'Produce &amp; Fish Sales'!D31</f>
        <v>0</v>
      </c>
      <c r="D10" s="58">
        <f>'Produce &amp; Fish Sales'!E31</f>
        <v>0</v>
      </c>
      <c r="E10" s="58">
        <f>'Produce &amp; Fish Sales'!F31</f>
        <v>0</v>
      </c>
      <c r="F10" s="58">
        <f>'Produce &amp; Fish Sales'!G31</f>
        <v>0</v>
      </c>
      <c r="G10" s="58">
        <f>'Produce &amp; Fish Sales'!H31</f>
        <v>0</v>
      </c>
      <c r="H10" s="58" t="str">
        <f>'Produce &amp; Fish Sales'!I31</f>
        <v/>
      </c>
      <c r="I10" s="58" t="str">
        <f>'Produce &amp; Fish Sales'!J31</f>
        <v/>
      </c>
      <c r="J10" s="58" t="str">
        <f>'Produce &amp; Fish Sales'!K31</f>
        <v/>
      </c>
      <c r="K10" s="58" t="str">
        <f>'Produce &amp; Fish Sales'!L31</f>
        <v/>
      </c>
      <c r="L10" s="58" t="str">
        <f>'Produce &amp; Fish Sales'!M31</f>
        <v/>
      </c>
      <c r="M10" s="554" t="str">
        <f>'Produce &amp; Fish Sales'!N31</f>
        <v/>
      </c>
      <c r="N10" s="352" t="str">
        <f>'Produce &amp; Fish Sales'!C33</f>
        <v/>
      </c>
      <c r="O10" s="58" t="str">
        <f>'Produce &amp; Fish Sales'!D33</f>
        <v/>
      </c>
      <c r="P10" s="58" t="str">
        <f>'Produce &amp; Fish Sales'!E33</f>
        <v/>
      </c>
      <c r="Q10" s="58" t="str">
        <f>'Produce &amp; Fish Sales'!F33</f>
        <v/>
      </c>
      <c r="R10" s="58" t="str">
        <f>'Produce &amp; Fish Sales'!G33</f>
        <v/>
      </c>
      <c r="S10" s="58" t="str">
        <f>'Produce &amp; Fish Sales'!H33</f>
        <v/>
      </c>
      <c r="T10" s="58" t="str">
        <f>'Produce &amp; Fish Sales'!I33</f>
        <v/>
      </c>
      <c r="U10" s="58" t="str">
        <f>'Produce &amp; Fish Sales'!J33</f>
        <v/>
      </c>
      <c r="V10" s="58" t="str">
        <f>'Produce &amp; Fish Sales'!K33</f>
        <v/>
      </c>
      <c r="W10" s="58" t="str">
        <f>'Produce &amp; Fish Sales'!L33</f>
        <v/>
      </c>
      <c r="X10" s="58" t="str">
        <f>'Produce &amp; Fish Sales'!M33</f>
        <v/>
      </c>
      <c r="Y10" s="58" t="str">
        <f>'Produce &amp; Fish Sales'!N33</f>
        <v/>
      </c>
      <c r="Z10" s="423"/>
      <c r="AA10" s="423"/>
      <c r="AB10" s="423"/>
    </row>
    <row r="11" spans="1:28" ht="12" customHeight="1">
      <c r="A11" s="794" t="s">
        <v>854</v>
      </c>
      <c r="B11" s="352">
        <f>'Misc - Other Rev'!C25</f>
        <v>100</v>
      </c>
      <c r="C11" s="352">
        <f>'Misc - Other Rev'!D25</f>
        <v>125</v>
      </c>
      <c r="D11" s="352">
        <f>'Misc - Other Rev'!E25</f>
        <v>0</v>
      </c>
      <c r="E11" s="352">
        <f>'Misc - Other Rev'!F25</f>
        <v>0</v>
      </c>
      <c r="F11" s="352">
        <f>'Misc - Other Rev'!G25</f>
        <v>25</v>
      </c>
      <c r="G11" s="352">
        <f>'Misc - Other Rev'!H25</f>
        <v>0</v>
      </c>
      <c r="H11" s="352">
        <f>'Misc - Other Rev'!I25</f>
        <v>0</v>
      </c>
      <c r="I11" s="352">
        <f>'Misc - Other Rev'!J25</f>
        <v>25</v>
      </c>
      <c r="J11" s="352">
        <f>'Misc - Other Rev'!K25</f>
        <v>0</v>
      </c>
      <c r="K11" s="352">
        <f>'Misc - Other Rev'!L25</f>
        <v>0</v>
      </c>
      <c r="L11" s="352">
        <f>'Misc - Other Rev'!M25</f>
        <v>0</v>
      </c>
      <c r="M11" s="554">
        <f>'Misc - Other Rev'!N25</f>
        <v>0</v>
      </c>
      <c r="N11" s="352">
        <f>'Misc - Other Rev'!O25</f>
        <v>0</v>
      </c>
      <c r="O11" s="352">
        <f>'Misc - Other Rev'!P25</f>
        <v>0</v>
      </c>
      <c r="P11" s="352">
        <f>'Misc - Other Rev'!Q25</f>
        <v>0</v>
      </c>
      <c r="Q11" s="352">
        <f>'Misc - Other Rev'!R25</f>
        <v>0</v>
      </c>
      <c r="R11" s="352">
        <f>'Misc - Other Rev'!S25</f>
        <v>0</v>
      </c>
      <c r="S11" s="352">
        <f>'Misc - Other Rev'!T25</f>
        <v>0</v>
      </c>
      <c r="T11" s="352">
        <f>'Misc - Other Rev'!U25</f>
        <v>0</v>
      </c>
      <c r="U11" s="352">
        <f>'Misc - Other Rev'!V25</f>
        <v>0</v>
      </c>
      <c r="V11" s="352">
        <f>'Misc - Other Rev'!W25</f>
        <v>0</v>
      </c>
      <c r="W11" s="352">
        <f>'Misc - Other Rev'!X25</f>
        <v>0</v>
      </c>
      <c r="X11" s="352">
        <f>'Misc - Other Rev'!Y25</f>
        <v>0</v>
      </c>
      <c r="Y11" s="352">
        <f>'Misc - Other Rev'!Z25</f>
        <v>0</v>
      </c>
      <c r="Z11" s="6"/>
      <c r="AA11" s="6"/>
      <c r="AB11" s="6"/>
    </row>
    <row r="12" spans="1:28" ht="12" customHeight="1">
      <c r="A12" s="798" t="s">
        <v>691</v>
      </c>
      <c r="B12" s="352">
        <f t="shared" ref="B12:Y12" si="4">SUM(B9:B11)</f>
        <v>100</v>
      </c>
      <c r="C12" s="58">
        <f t="shared" si="4"/>
        <v>125</v>
      </c>
      <c r="D12" s="58">
        <f t="shared" si="4"/>
        <v>51.87</v>
      </c>
      <c r="E12" s="58">
        <f t="shared" si="4"/>
        <v>103.74</v>
      </c>
      <c r="F12" s="58">
        <f t="shared" si="4"/>
        <v>25</v>
      </c>
      <c r="G12" s="58">
        <f t="shared" si="4"/>
        <v>0</v>
      </c>
      <c r="H12" s="58">
        <f t="shared" si="4"/>
        <v>0</v>
      </c>
      <c r="I12" s="58">
        <f t="shared" si="4"/>
        <v>25</v>
      </c>
      <c r="J12" s="58">
        <f t="shared" si="4"/>
        <v>0</v>
      </c>
      <c r="K12" s="58">
        <f t="shared" si="4"/>
        <v>0</v>
      </c>
      <c r="L12" s="58">
        <f t="shared" si="4"/>
        <v>414.96</v>
      </c>
      <c r="M12" s="554">
        <f t="shared" si="4"/>
        <v>466.82999999999993</v>
      </c>
      <c r="N12" s="352">
        <f t="shared" si="4"/>
        <v>518.69999999999993</v>
      </c>
      <c r="O12" s="58">
        <f t="shared" si="4"/>
        <v>518.69999999999993</v>
      </c>
      <c r="P12" s="58">
        <f t="shared" si="4"/>
        <v>518.69999999999993</v>
      </c>
      <c r="Q12" s="58">
        <f t="shared" si="4"/>
        <v>518.69999999999993</v>
      </c>
      <c r="R12" s="58">
        <f t="shared" si="4"/>
        <v>0</v>
      </c>
      <c r="S12" s="58">
        <f t="shared" si="4"/>
        <v>0</v>
      </c>
      <c r="T12" s="58">
        <f t="shared" si="4"/>
        <v>0</v>
      </c>
      <c r="U12" s="58">
        <f t="shared" si="4"/>
        <v>0</v>
      </c>
      <c r="V12" s="58">
        <f t="shared" si="4"/>
        <v>0</v>
      </c>
      <c r="W12" s="58">
        <f t="shared" si="4"/>
        <v>0</v>
      </c>
      <c r="X12" s="58">
        <f t="shared" si="4"/>
        <v>518.69999999999993</v>
      </c>
      <c r="Y12" s="58">
        <f t="shared" si="4"/>
        <v>518.69999999999993</v>
      </c>
      <c r="Z12" s="423"/>
      <c r="AA12" s="423"/>
      <c r="AB12" s="423"/>
    </row>
    <row r="13" spans="1:28" ht="12" customHeight="1">
      <c r="A13" s="792" t="s">
        <v>855</v>
      </c>
      <c r="B13" s="799"/>
      <c r="C13" s="715"/>
      <c r="D13" s="715"/>
      <c r="E13" s="715"/>
      <c r="F13" s="715"/>
      <c r="G13" s="715"/>
      <c r="H13" s="715"/>
      <c r="I13" s="715"/>
      <c r="J13" s="715"/>
      <c r="K13" s="715"/>
      <c r="L13" s="715"/>
      <c r="M13" s="800"/>
      <c r="N13" s="799"/>
      <c r="O13" s="715"/>
      <c r="P13" s="715"/>
      <c r="Q13" s="715"/>
      <c r="R13" s="715"/>
      <c r="S13" s="715"/>
      <c r="T13" s="715"/>
      <c r="U13" s="715"/>
      <c r="V13" s="715"/>
      <c r="W13" s="715"/>
      <c r="X13" s="715"/>
      <c r="Y13" s="715"/>
      <c r="Z13" s="423"/>
      <c r="AA13" s="423"/>
      <c r="AB13" s="423"/>
    </row>
    <row r="14" spans="1:28" ht="12" customHeight="1">
      <c r="A14" s="794" t="s">
        <v>856</v>
      </c>
      <c r="B14" s="801">
        <f>IFERROR('REV &amp; COGS'!$E$12+'REV &amp; COGS'!$I$10, 0)</f>
        <v>0</v>
      </c>
      <c r="C14" s="802" t="str">
        <f>'REV &amp; COGS'!$E$12</f>
        <v/>
      </c>
      <c r="D14" s="802" t="str">
        <f>IF('REV &amp; COGS'!$F$10=2, 'REV &amp; COGS'!$I$10+'REV &amp; COGS'!$E$12, 'REV &amp; COGS'!$E$12)</f>
        <v/>
      </c>
      <c r="E14" s="802" t="str">
        <f>IF('REV &amp; COGS'!$F$10=3, 'REV &amp; COGS'!$I$10+'REV &amp; COGS'!$E$12, 'REV &amp; COGS'!$E$12)</f>
        <v/>
      </c>
      <c r="F14" s="802" t="str">
        <f>IF('REV &amp; COGS'!$F$10=2, 'REV &amp; COGS'!$I$10+'REV &amp; COGS'!$E$12, IF('REV &amp; COGS'!$F$10=4, 'REV &amp; COGS'!$I$10+'REV &amp; COGS'!$E$12, 'REV &amp; COGS'!$E$12))</f>
        <v/>
      </c>
      <c r="G14" s="802" t="str">
        <f>IF('REV &amp; COGS'!$F$10=5, 'REV &amp; COGS'!$I$10+'REV &amp; COGS'!$E$12, 'REV &amp; COGS'!$E$12)</f>
        <v/>
      </c>
      <c r="H14" s="802" t="str">
        <f>IF('REV &amp; COGS'!$F$10=2, 'REV &amp; COGS'!$I$10+'REV &amp; COGS'!$E$12, IF('REV &amp; COGS'!$F$10=3, 'REV &amp; COGS'!$I$10+'REV &amp; COGS'!$E$12, IF('REV &amp; COGS'!$F$10=6, 'REV &amp; COGS'!$I$10+'REV &amp; COGS'!$E$12, 'REV &amp; COGS'!$E$12)))</f>
        <v/>
      </c>
      <c r="I14" s="802" t="str">
        <f>'REV &amp; COGS'!$E$12</f>
        <v/>
      </c>
      <c r="J14" s="802" t="str">
        <f>IF('REV &amp; COGS'!$F$10=2, 'REV &amp; COGS'!$I$10+'REV &amp; COGS'!$E$12, IF('REV &amp; COGS'!$F$10=4, 'REV &amp; COGS'!$I$10+'REV &amp; COGS'!$E$12, 'REV &amp; COGS'!$E$12))</f>
        <v/>
      </c>
      <c r="K14" s="802" t="str">
        <f>IF('REV &amp; COGS'!$F$10=3, 'REV &amp; COGS'!$I$10+'REV &amp; COGS'!$E$12, 'REV &amp; COGS'!$E$12)</f>
        <v/>
      </c>
      <c r="L14" s="802" t="str">
        <f>IF('REV &amp; COGS'!$F$10=2, 'REV &amp; COGS'!$I$10+'REV &amp; COGS'!$E$12, IF('REV &amp; COGS'!$F$10=5, 'REV &amp; COGS'!$I$10+'REV &amp; COGS'!$E$12, 'REV &amp; COGS'!$E$12))</f>
        <v/>
      </c>
      <c r="M14" s="803" t="str">
        <f>'REV &amp; COGS'!E12</f>
        <v/>
      </c>
      <c r="N14" s="801">
        <f>IFERROR('REV &amp; COGS'!$E$12+'REV &amp; COGS'!$I$10, 0)</f>
        <v>0</v>
      </c>
      <c r="O14" s="802" t="str">
        <f>'REV &amp; COGS'!$E$12</f>
        <v/>
      </c>
      <c r="P14" s="802" t="str">
        <f>IF('REV &amp; COGS'!$F$10=2, 'REV &amp; COGS'!$I$10+'REV &amp; COGS'!$E$12, 'REV &amp; COGS'!$E$12)</f>
        <v/>
      </c>
      <c r="Q14" s="802" t="str">
        <f>IF('REV &amp; COGS'!$F$10=3, 'REV &amp; COGS'!$I$10+'REV &amp; COGS'!$E$12, 'REV &amp; COGS'!$E$12)</f>
        <v/>
      </c>
      <c r="R14" s="802" t="str">
        <f>IF('REV &amp; COGS'!$F$10=2, 'REV &amp; COGS'!$I$10+'REV &amp; COGS'!$E$12, IF('REV &amp; COGS'!$F$10=4, 'REV &amp; COGS'!$I$10+'REV &amp; COGS'!$E$12, 'REV &amp; COGS'!$E$12))</f>
        <v/>
      </c>
      <c r="S14" s="802" t="str">
        <f>IF('REV &amp; COGS'!$F$10=5, 'REV &amp; COGS'!$I$10+'REV &amp; COGS'!$E$12, 'REV &amp; COGS'!$E$12)</f>
        <v/>
      </c>
      <c r="T14" s="802" t="str">
        <f>IF('REV &amp; COGS'!$F$10=2, 'REV &amp; COGS'!$I$10+'REV &amp; COGS'!$E$12, IF('REV &amp; COGS'!$F$10=3, 'REV &amp; COGS'!$I$10+'REV &amp; COGS'!$E$12, IF('REV &amp; COGS'!$F$10=6, 'REV &amp; COGS'!$I$10+'REV &amp; COGS'!$E$12, 'REV &amp; COGS'!$E$12)))</f>
        <v/>
      </c>
      <c r="U14" s="802" t="str">
        <f>'REV &amp; COGS'!$E$12</f>
        <v/>
      </c>
      <c r="V14" s="802" t="str">
        <f>IF('REV &amp; COGS'!$F$10=2, 'REV &amp; COGS'!$I$10+'REV &amp; COGS'!$E$12, IF('REV &amp; COGS'!$F$10=4, 'REV &amp; COGS'!$I$10+'REV &amp; COGS'!$E$12, 'REV &amp; COGS'!$E$12))</f>
        <v/>
      </c>
      <c r="W14" s="802" t="str">
        <f>IF('REV &amp; COGS'!$F$10=3, 'REV &amp; COGS'!$I$10+'REV &amp; COGS'!$E$12, 'REV &amp; COGS'!$E$12)</f>
        <v/>
      </c>
      <c r="X14" s="802" t="str">
        <f>IF('REV &amp; COGS'!$F$10=2, 'REV &amp; COGS'!$I$10+'REV &amp; COGS'!$E$12, IF('REV &amp; COGS'!$F$10=5, 'REV &amp; COGS'!$I$10+'REV &amp; COGS'!$E$12, 'REV &amp; COGS'!$E$12))</f>
        <v/>
      </c>
      <c r="Y14" s="802" t="str">
        <f>'REV &amp; COGS'!E12</f>
        <v/>
      </c>
      <c r="Z14" s="423"/>
      <c r="AA14" s="423"/>
      <c r="AB14" s="423"/>
    </row>
    <row r="15" spans="1:28" ht="12" customHeight="1">
      <c r="A15" s="794" t="s">
        <v>857</v>
      </c>
      <c r="B15" s="352">
        <f>'COGS Monthly'!D26</f>
        <v>16.986666666666668</v>
      </c>
      <c r="C15" s="352">
        <f>'COGS Monthly'!E26</f>
        <v>16.986666666666668</v>
      </c>
      <c r="D15" s="352">
        <f>'COGS Monthly'!F26</f>
        <v>16.986666666666668</v>
      </c>
      <c r="E15" s="352">
        <f>'COGS Monthly'!G26</f>
        <v>16.986666666666668</v>
      </c>
      <c r="F15" s="352">
        <f>'COGS Monthly'!H26</f>
        <v>0</v>
      </c>
      <c r="G15" s="352">
        <f>'COGS Monthly'!I26</f>
        <v>0</v>
      </c>
      <c r="H15" s="352">
        <f>'COGS Monthly'!J26</f>
        <v>0</v>
      </c>
      <c r="I15" s="352">
        <f>'COGS Monthly'!K26</f>
        <v>0</v>
      </c>
      <c r="J15" s="352">
        <f>'COGS Monthly'!L26</f>
        <v>0</v>
      </c>
      <c r="K15" s="352">
        <f>'COGS Monthly'!M26</f>
        <v>0</v>
      </c>
      <c r="L15" s="352">
        <f>'COGS Monthly'!N26</f>
        <v>16.986666666666668</v>
      </c>
      <c r="M15" s="352">
        <f>'COGS Monthly'!O26</f>
        <v>16.986666666666668</v>
      </c>
      <c r="N15" s="352">
        <f>'COGS Monthly'!P26</f>
        <v>16.986666666666668</v>
      </c>
      <c r="O15" s="352">
        <f>'COGS Monthly'!Q26</f>
        <v>16.986666666666668</v>
      </c>
      <c r="P15" s="352">
        <f>'COGS Monthly'!R26</f>
        <v>16.986666666666668</v>
      </c>
      <c r="Q15" s="352">
        <f>'COGS Monthly'!S26</f>
        <v>16.986666666666668</v>
      </c>
      <c r="R15" s="352">
        <f>'COGS Monthly'!T26</f>
        <v>0</v>
      </c>
      <c r="S15" s="352">
        <f>'COGS Monthly'!U26</f>
        <v>0</v>
      </c>
      <c r="T15" s="352">
        <f>'COGS Monthly'!V26</f>
        <v>0</v>
      </c>
      <c r="U15" s="352">
        <f>'COGS Monthly'!W26</f>
        <v>0</v>
      </c>
      <c r="V15" s="352">
        <f>'COGS Monthly'!X26</f>
        <v>0</v>
      </c>
      <c r="W15" s="352">
        <f>'COGS Monthly'!Y26</f>
        <v>0</v>
      </c>
      <c r="X15" s="352">
        <f>'COGS Monthly'!Z26</f>
        <v>16.986666666666668</v>
      </c>
      <c r="Y15" s="352">
        <f>'COGS Monthly'!AA26</f>
        <v>16.986666666666668</v>
      </c>
      <c r="Z15" s="423"/>
      <c r="AA15" s="423"/>
      <c r="AB15" s="423"/>
    </row>
    <row r="16" spans="1:28" ht="12" customHeight="1">
      <c r="A16" s="798" t="s">
        <v>726</v>
      </c>
      <c r="B16" s="352">
        <f t="shared" ref="B16:Y16" si="5">SUM(B13:B15)</f>
        <v>16.986666666666668</v>
      </c>
      <c r="C16" s="352">
        <f t="shared" si="5"/>
        <v>16.986666666666668</v>
      </c>
      <c r="D16" s="352">
        <f t="shared" si="5"/>
        <v>16.986666666666668</v>
      </c>
      <c r="E16" s="352">
        <f t="shared" si="5"/>
        <v>16.986666666666668</v>
      </c>
      <c r="F16" s="352">
        <f t="shared" si="5"/>
        <v>0</v>
      </c>
      <c r="G16" s="352">
        <f t="shared" si="5"/>
        <v>0</v>
      </c>
      <c r="H16" s="352">
        <f t="shared" si="5"/>
        <v>0</v>
      </c>
      <c r="I16" s="352">
        <f t="shared" si="5"/>
        <v>0</v>
      </c>
      <c r="J16" s="352">
        <f t="shared" si="5"/>
        <v>0</v>
      </c>
      <c r="K16" s="352">
        <f t="shared" si="5"/>
        <v>0</v>
      </c>
      <c r="L16" s="352">
        <f t="shared" si="5"/>
        <v>16.986666666666668</v>
      </c>
      <c r="M16" s="352">
        <f t="shared" si="5"/>
        <v>16.986666666666668</v>
      </c>
      <c r="N16" s="352">
        <f t="shared" si="5"/>
        <v>16.986666666666668</v>
      </c>
      <c r="O16" s="352">
        <f t="shared" si="5"/>
        <v>16.986666666666668</v>
      </c>
      <c r="P16" s="352">
        <f t="shared" si="5"/>
        <v>16.986666666666668</v>
      </c>
      <c r="Q16" s="352">
        <f t="shared" si="5"/>
        <v>16.986666666666668</v>
      </c>
      <c r="R16" s="352">
        <f t="shared" si="5"/>
        <v>0</v>
      </c>
      <c r="S16" s="352">
        <f t="shared" si="5"/>
        <v>0</v>
      </c>
      <c r="T16" s="352">
        <f t="shared" si="5"/>
        <v>0</v>
      </c>
      <c r="U16" s="352">
        <f t="shared" si="5"/>
        <v>0</v>
      </c>
      <c r="V16" s="352">
        <f t="shared" si="5"/>
        <v>0</v>
      </c>
      <c r="W16" s="352">
        <f t="shared" si="5"/>
        <v>0</v>
      </c>
      <c r="X16" s="352">
        <f t="shared" si="5"/>
        <v>16.986666666666668</v>
      </c>
      <c r="Y16" s="352">
        <f t="shared" si="5"/>
        <v>16.986666666666668</v>
      </c>
      <c r="Z16" s="423"/>
      <c r="AA16" s="423"/>
      <c r="AB16" s="423"/>
    </row>
    <row r="17" spans="1:28" ht="12" customHeight="1">
      <c r="A17" s="798" t="s">
        <v>830</v>
      </c>
      <c r="B17" s="352">
        <f t="shared" ref="B17:Y17" si="6">B12-B16</f>
        <v>83.013333333333335</v>
      </c>
      <c r="C17" s="58">
        <f t="shared" si="6"/>
        <v>108.01333333333334</v>
      </c>
      <c r="D17" s="58">
        <f t="shared" si="6"/>
        <v>34.883333333333326</v>
      </c>
      <c r="E17" s="58">
        <f t="shared" si="6"/>
        <v>86.75333333333333</v>
      </c>
      <c r="F17" s="58">
        <f t="shared" si="6"/>
        <v>25</v>
      </c>
      <c r="G17" s="58">
        <f t="shared" si="6"/>
        <v>0</v>
      </c>
      <c r="H17" s="58">
        <f t="shared" si="6"/>
        <v>0</v>
      </c>
      <c r="I17" s="58">
        <f t="shared" si="6"/>
        <v>25</v>
      </c>
      <c r="J17" s="58">
        <f t="shared" si="6"/>
        <v>0</v>
      </c>
      <c r="K17" s="58">
        <f t="shared" si="6"/>
        <v>0</v>
      </c>
      <c r="L17" s="58">
        <f t="shared" si="6"/>
        <v>397.9733333333333</v>
      </c>
      <c r="M17" s="554">
        <f t="shared" si="6"/>
        <v>449.84333333333325</v>
      </c>
      <c r="N17" s="352">
        <f t="shared" si="6"/>
        <v>501.71333333333325</v>
      </c>
      <c r="O17" s="58">
        <f t="shared" si="6"/>
        <v>501.71333333333325</v>
      </c>
      <c r="P17" s="58">
        <f t="shared" si="6"/>
        <v>501.71333333333325</v>
      </c>
      <c r="Q17" s="58">
        <f t="shared" si="6"/>
        <v>501.71333333333325</v>
      </c>
      <c r="R17" s="58">
        <f t="shared" si="6"/>
        <v>0</v>
      </c>
      <c r="S17" s="58">
        <f t="shared" si="6"/>
        <v>0</v>
      </c>
      <c r="T17" s="58">
        <f t="shared" si="6"/>
        <v>0</v>
      </c>
      <c r="U17" s="58">
        <f t="shared" si="6"/>
        <v>0</v>
      </c>
      <c r="V17" s="58">
        <f t="shared" si="6"/>
        <v>0</v>
      </c>
      <c r="W17" s="58">
        <f t="shared" si="6"/>
        <v>0</v>
      </c>
      <c r="X17" s="58">
        <f t="shared" si="6"/>
        <v>501.71333333333325</v>
      </c>
      <c r="Y17" s="58">
        <f t="shared" si="6"/>
        <v>501.71333333333325</v>
      </c>
      <c r="Z17" s="423"/>
      <c r="AA17" s="423"/>
      <c r="AB17" s="423"/>
    </row>
    <row r="18" spans="1:28" ht="12" customHeight="1">
      <c r="A18" s="804" t="s">
        <v>858</v>
      </c>
      <c r="B18" s="805">
        <f t="shared" ref="B18:Y18" si="7">IF(B12=0, "", B17/B12)</f>
        <v>0.83013333333333339</v>
      </c>
      <c r="C18" s="127">
        <f t="shared" si="7"/>
        <v>0.86410666666666669</v>
      </c>
      <c r="D18" s="127">
        <f t="shared" si="7"/>
        <v>0.67251461988304084</v>
      </c>
      <c r="E18" s="127">
        <f t="shared" si="7"/>
        <v>0.83625730994152048</v>
      </c>
      <c r="F18" s="127">
        <f t="shared" si="7"/>
        <v>1</v>
      </c>
      <c r="G18" s="127" t="str">
        <f t="shared" si="7"/>
        <v/>
      </c>
      <c r="H18" s="127" t="str">
        <f t="shared" si="7"/>
        <v/>
      </c>
      <c r="I18" s="127">
        <f t="shared" si="7"/>
        <v>1</v>
      </c>
      <c r="J18" s="127" t="str">
        <f t="shared" si="7"/>
        <v/>
      </c>
      <c r="K18" s="127" t="str">
        <f t="shared" si="7"/>
        <v/>
      </c>
      <c r="L18" s="127">
        <f t="shared" si="7"/>
        <v>0.95906432748538006</v>
      </c>
      <c r="M18" s="806">
        <f t="shared" si="7"/>
        <v>0.96361273554256011</v>
      </c>
      <c r="N18" s="805">
        <f t="shared" si="7"/>
        <v>0.96725146198830403</v>
      </c>
      <c r="O18" s="127">
        <f t="shared" si="7"/>
        <v>0.96725146198830403</v>
      </c>
      <c r="P18" s="127">
        <f t="shared" si="7"/>
        <v>0.96725146198830403</v>
      </c>
      <c r="Q18" s="127">
        <f t="shared" si="7"/>
        <v>0.96725146198830403</v>
      </c>
      <c r="R18" s="127" t="str">
        <f t="shared" si="7"/>
        <v/>
      </c>
      <c r="S18" s="127" t="str">
        <f t="shared" si="7"/>
        <v/>
      </c>
      <c r="T18" s="127" t="str">
        <f t="shared" si="7"/>
        <v/>
      </c>
      <c r="U18" s="127" t="str">
        <f t="shared" si="7"/>
        <v/>
      </c>
      <c r="V18" s="127" t="str">
        <f t="shared" si="7"/>
        <v/>
      </c>
      <c r="W18" s="127" t="str">
        <f t="shared" si="7"/>
        <v/>
      </c>
      <c r="X18" s="127">
        <f t="shared" si="7"/>
        <v>0.96725146198830403</v>
      </c>
      <c r="Y18" s="127">
        <f t="shared" si="7"/>
        <v>0.96725146198830403</v>
      </c>
      <c r="Z18" s="807"/>
      <c r="AA18" s="808"/>
      <c r="AB18" s="808"/>
    </row>
    <row r="19" spans="1:28" ht="12" customHeight="1">
      <c r="A19" s="792" t="s">
        <v>859</v>
      </c>
      <c r="B19" s="809"/>
      <c r="C19" s="810"/>
      <c r="D19" s="810"/>
      <c r="E19" s="810"/>
      <c r="F19" s="810"/>
      <c r="G19" s="810"/>
      <c r="H19" s="810"/>
      <c r="I19" s="810"/>
      <c r="J19" s="810"/>
      <c r="K19" s="810"/>
      <c r="L19" s="810"/>
      <c r="M19" s="811"/>
      <c r="N19" s="809"/>
      <c r="O19" s="810"/>
      <c r="P19" s="810"/>
      <c r="Q19" s="810"/>
      <c r="R19" s="810"/>
      <c r="S19" s="810"/>
      <c r="T19" s="810"/>
      <c r="U19" s="810"/>
      <c r="V19" s="810"/>
      <c r="W19" s="810"/>
      <c r="X19" s="810"/>
      <c r="Y19" s="810"/>
      <c r="Z19" s="423"/>
      <c r="AA19" s="812"/>
      <c r="AB19" s="423"/>
    </row>
    <row r="20" spans="1:28" ht="12" customHeight="1">
      <c r="A20" s="813" t="s">
        <v>797</v>
      </c>
      <c r="B20" s="814">
        <f>'Water Quality'!C41</f>
        <v>0</v>
      </c>
      <c r="C20" s="815">
        <f>'Water Quality'!D41</f>
        <v>0</v>
      </c>
      <c r="D20" s="815">
        <f>'Water Quality'!E41</f>
        <v>0</v>
      </c>
      <c r="E20" s="815">
        <f>'Water Quality'!F41</f>
        <v>0</v>
      </c>
      <c r="F20" s="815">
        <f>'Water Quality'!G41</f>
        <v>0</v>
      </c>
      <c r="G20" s="815">
        <f>'Water Quality'!H41</f>
        <v>0</v>
      </c>
      <c r="H20" s="815">
        <f>'Water Quality'!I41</f>
        <v>0</v>
      </c>
      <c r="I20" s="815">
        <f>'Water Quality'!J41</f>
        <v>0</v>
      </c>
      <c r="J20" s="815">
        <f>'Water Quality'!K41</f>
        <v>0</v>
      </c>
      <c r="K20" s="815">
        <f>'Water Quality'!L41</f>
        <v>0</v>
      </c>
      <c r="L20" s="815">
        <f>'Water Quality'!M41</f>
        <v>0</v>
      </c>
      <c r="M20" s="816">
        <f>'Water Quality'!N41</f>
        <v>0</v>
      </c>
      <c r="N20" s="814">
        <f>'Water Quality'!O41</f>
        <v>0</v>
      </c>
      <c r="O20" s="815">
        <f>'Water Quality'!P41</f>
        <v>0</v>
      </c>
      <c r="P20" s="815">
        <f>'Water Quality'!Q41</f>
        <v>0</v>
      </c>
      <c r="Q20" s="815">
        <f>'Water Quality'!R41</f>
        <v>0</v>
      </c>
      <c r="R20" s="815">
        <f>'Water Quality'!S41</f>
        <v>0</v>
      </c>
      <c r="S20" s="815">
        <f>'Water Quality'!T41</f>
        <v>0</v>
      </c>
      <c r="T20" s="815">
        <f>'Water Quality'!U41</f>
        <v>0</v>
      </c>
      <c r="U20" s="815">
        <f>'Water Quality'!V41</f>
        <v>0</v>
      </c>
      <c r="V20" s="815">
        <f>'Water Quality'!W41</f>
        <v>0</v>
      </c>
      <c r="W20" s="815">
        <f>'Water Quality'!X41</f>
        <v>0</v>
      </c>
      <c r="X20" s="815">
        <f>'Water Quality'!Y41</f>
        <v>0</v>
      </c>
      <c r="Y20" s="815">
        <f>'Water Quality'!Z41</f>
        <v>0</v>
      </c>
      <c r="Z20" s="423"/>
      <c r="AA20" s="1"/>
      <c r="AB20" s="423"/>
    </row>
    <row r="21" spans="1:28" ht="12" customHeight="1">
      <c r="A21" s="813" t="s">
        <v>731</v>
      </c>
      <c r="B21" s="814">
        <f>'Plant and IPM Supplies'!D52</f>
        <v>0</v>
      </c>
      <c r="C21" s="815">
        <f>'Plant and IPM Supplies'!E52</f>
        <v>0</v>
      </c>
      <c r="D21" s="815">
        <f>'Plant and IPM Supplies'!F52</f>
        <v>0</v>
      </c>
      <c r="E21" s="815">
        <f>'Plant and IPM Supplies'!G52</f>
        <v>0</v>
      </c>
      <c r="F21" s="815">
        <f>'Plant and IPM Supplies'!H52</f>
        <v>0</v>
      </c>
      <c r="G21" s="815">
        <f>'Plant and IPM Supplies'!I52</f>
        <v>0</v>
      </c>
      <c r="H21" s="815">
        <f>'Plant and IPM Supplies'!J52</f>
        <v>0</v>
      </c>
      <c r="I21" s="815">
        <f>'Plant and IPM Supplies'!K52</f>
        <v>0</v>
      </c>
      <c r="J21" s="815">
        <f>'Plant and IPM Supplies'!L52</f>
        <v>0</v>
      </c>
      <c r="K21" s="815">
        <f>'Plant and IPM Supplies'!M52</f>
        <v>0</v>
      </c>
      <c r="L21" s="815">
        <f>'Plant and IPM Supplies'!N52</f>
        <v>0</v>
      </c>
      <c r="M21" s="816">
        <f>'Plant and IPM Supplies'!O52</f>
        <v>0</v>
      </c>
      <c r="N21" s="814">
        <f>'Plant and IPM Supplies'!P52</f>
        <v>0</v>
      </c>
      <c r="O21" s="815">
        <f>'Plant and IPM Supplies'!Q52</f>
        <v>0</v>
      </c>
      <c r="P21" s="815">
        <f>'Plant and IPM Supplies'!R52</f>
        <v>0</v>
      </c>
      <c r="Q21" s="815">
        <f>'Plant and IPM Supplies'!S52</f>
        <v>0</v>
      </c>
      <c r="R21" s="815">
        <f>'Plant and IPM Supplies'!T52</f>
        <v>0</v>
      </c>
      <c r="S21" s="815">
        <f>'Plant and IPM Supplies'!U52</f>
        <v>0</v>
      </c>
      <c r="T21" s="815">
        <f>'Plant and IPM Supplies'!V52</f>
        <v>0</v>
      </c>
      <c r="U21" s="815">
        <f>'Plant and IPM Supplies'!W52</f>
        <v>0</v>
      </c>
      <c r="V21" s="815">
        <f>'Plant and IPM Supplies'!X52</f>
        <v>0</v>
      </c>
      <c r="W21" s="815">
        <f>'Plant and IPM Supplies'!Y52</f>
        <v>0</v>
      </c>
      <c r="X21" s="815">
        <f>'Plant and IPM Supplies'!Z52</f>
        <v>0</v>
      </c>
      <c r="Y21" s="815">
        <f>'Plant and IPM Supplies'!AA52</f>
        <v>0</v>
      </c>
      <c r="Z21" s="423"/>
      <c r="AA21" s="423"/>
      <c r="AB21" s="423"/>
    </row>
    <row r="22" spans="1:28" ht="12" customHeight="1">
      <c r="A22" s="794" t="s">
        <v>749</v>
      </c>
      <c r="B22" s="814">
        <f>Distribution!C33</f>
        <v>0</v>
      </c>
      <c r="C22" s="815">
        <f>Distribution!D33</f>
        <v>0</v>
      </c>
      <c r="D22" s="815">
        <f>Distribution!E33</f>
        <v>0</v>
      </c>
      <c r="E22" s="815">
        <f>Distribution!F33</f>
        <v>0</v>
      </c>
      <c r="F22" s="815">
        <f>Distribution!G33</f>
        <v>0</v>
      </c>
      <c r="G22" s="815">
        <f>Distribution!H33</f>
        <v>0</v>
      </c>
      <c r="H22" s="815">
        <f>Distribution!I33</f>
        <v>0</v>
      </c>
      <c r="I22" s="815">
        <f>Distribution!J33</f>
        <v>0</v>
      </c>
      <c r="J22" s="815">
        <f>Distribution!K33</f>
        <v>0</v>
      </c>
      <c r="K22" s="815">
        <f>Distribution!L33</f>
        <v>0</v>
      </c>
      <c r="L22" s="815">
        <f>Distribution!M33</f>
        <v>0</v>
      </c>
      <c r="M22" s="816">
        <f>Distribution!N33</f>
        <v>0</v>
      </c>
      <c r="N22" s="814">
        <f>Distribution!O33</f>
        <v>0</v>
      </c>
      <c r="O22" s="815">
        <f>Distribution!P33</f>
        <v>0</v>
      </c>
      <c r="P22" s="815">
        <f>Distribution!Q33</f>
        <v>0</v>
      </c>
      <c r="Q22" s="815">
        <f>Distribution!R33</f>
        <v>0</v>
      </c>
      <c r="R22" s="815">
        <f>Distribution!S33</f>
        <v>0</v>
      </c>
      <c r="S22" s="815">
        <f>Distribution!T33</f>
        <v>0</v>
      </c>
      <c r="T22" s="815">
        <f>Distribution!U33</f>
        <v>0</v>
      </c>
      <c r="U22" s="815">
        <f>Distribution!V33</f>
        <v>0</v>
      </c>
      <c r="V22" s="815">
        <f>Distribution!W33</f>
        <v>0</v>
      </c>
      <c r="W22" s="815">
        <f>Distribution!X33</f>
        <v>0</v>
      </c>
      <c r="X22" s="815">
        <f>Distribution!Y33</f>
        <v>0</v>
      </c>
      <c r="Y22" s="815">
        <f>Distribution!Z33</f>
        <v>0</v>
      </c>
      <c r="Z22" s="423"/>
      <c r="AA22" s="423"/>
      <c r="AB22" s="423"/>
    </row>
    <row r="23" spans="1:28" ht="12" customHeight="1">
      <c r="A23" s="813" t="s">
        <v>197</v>
      </c>
      <c r="B23" s="814">
        <f>'Nutrients and Adjusters'!C31</f>
        <v>0</v>
      </c>
      <c r="C23" s="815">
        <f>'Nutrients and Adjusters'!D31</f>
        <v>0</v>
      </c>
      <c r="D23" s="815">
        <f>'Nutrients and Adjusters'!E31</f>
        <v>0</v>
      </c>
      <c r="E23" s="815">
        <f>'Nutrients and Adjusters'!F31</f>
        <v>0</v>
      </c>
      <c r="F23" s="815">
        <f>'Nutrients and Adjusters'!G31</f>
        <v>0</v>
      </c>
      <c r="G23" s="815">
        <f>'Nutrients and Adjusters'!H31</f>
        <v>0</v>
      </c>
      <c r="H23" s="815">
        <f>'Nutrients and Adjusters'!I31</f>
        <v>0</v>
      </c>
      <c r="I23" s="815">
        <f>'Nutrients and Adjusters'!J31</f>
        <v>0</v>
      </c>
      <c r="J23" s="815">
        <f>'Nutrients and Adjusters'!K31</f>
        <v>0</v>
      </c>
      <c r="K23" s="815">
        <f>'Nutrients and Adjusters'!L31</f>
        <v>0</v>
      </c>
      <c r="L23" s="815">
        <f>'Nutrients and Adjusters'!M31</f>
        <v>0</v>
      </c>
      <c r="M23" s="816">
        <f>'Nutrients and Adjusters'!N31</f>
        <v>0</v>
      </c>
      <c r="N23" s="814">
        <f>'Nutrients and Adjusters'!O31</f>
        <v>0</v>
      </c>
      <c r="O23" s="815">
        <f>'Nutrients and Adjusters'!P31</f>
        <v>0</v>
      </c>
      <c r="P23" s="815">
        <f>'Nutrients and Adjusters'!Q31</f>
        <v>0</v>
      </c>
      <c r="Q23" s="815">
        <f>'Nutrients and Adjusters'!R31</f>
        <v>0</v>
      </c>
      <c r="R23" s="815">
        <f>'Nutrients and Adjusters'!S31</f>
        <v>0</v>
      </c>
      <c r="S23" s="815">
        <f>'Nutrients and Adjusters'!T31</f>
        <v>0</v>
      </c>
      <c r="T23" s="815">
        <f>'Nutrients and Adjusters'!U31</f>
        <v>0</v>
      </c>
      <c r="U23" s="815">
        <f>'Nutrients and Adjusters'!V31</f>
        <v>0</v>
      </c>
      <c r="V23" s="815">
        <f>'Nutrients and Adjusters'!W31</f>
        <v>0</v>
      </c>
      <c r="W23" s="815">
        <f>'Nutrients and Adjusters'!X31</f>
        <v>0</v>
      </c>
      <c r="X23" s="815">
        <f>'Nutrients and Adjusters'!Y31</f>
        <v>0</v>
      </c>
      <c r="Y23" s="815">
        <f>'Nutrients and Adjusters'!Z31</f>
        <v>0</v>
      </c>
      <c r="Z23" s="423"/>
      <c r="AA23" s="423"/>
      <c r="AB23" s="423"/>
    </row>
    <row r="24" spans="1:28" ht="12" customHeight="1">
      <c r="A24" s="813" t="s">
        <v>339</v>
      </c>
      <c r="B24" s="814">
        <f>'Office Supplies'!C27</f>
        <v>0</v>
      </c>
      <c r="C24" s="815">
        <f>'Office Supplies'!D27</f>
        <v>0</v>
      </c>
      <c r="D24" s="815">
        <f>'Office Supplies'!E27</f>
        <v>0</v>
      </c>
      <c r="E24" s="815">
        <f>'Office Supplies'!F27</f>
        <v>0</v>
      </c>
      <c r="F24" s="815">
        <f>'Office Supplies'!G27</f>
        <v>0</v>
      </c>
      <c r="G24" s="815">
        <f>'Office Supplies'!H27</f>
        <v>0</v>
      </c>
      <c r="H24" s="815">
        <f>'Office Supplies'!I27</f>
        <v>0</v>
      </c>
      <c r="I24" s="815">
        <f>'Office Supplies'!J27</f>
        <v>0</v>
      </c>
      <c r="J24" s="815">
        <f>'Office Supplies'!K27</f>
        <v>0</v>
      </c>
      <c r="K24" s="815">
        <f>'Office Supplies'!L27</f>
        <v>0</v>
      </c>
      <c r="L24" s="815">
        <f>'Office Supplies'!M27</f>
        <v>0</v>
      </c>
      <c r="M24" s="816">
        <f>'Office Supplies'!N27</f>
        <v>0</v>
      </c>
      <c r="N24" s="814">
        <f>'Office Supplies'!O27</f>
        <v>0</v>
      </c>
      <c r="O24" s="815">
        <f>'Office Supplies'!P27</f>
        <v>0</v>
      </c>
      <c r="P24" s="815">
        <f>'Office Supplies'!Q27</f>
        <v>0</v>
      </c>
      <c r="Q24" s="815">
        <f>'Office Supplies'!R27</f>
        <v>0</v>
      </c>
      <c r="R24" s="815">
        <f>'Office Supplies'!S27</f>
        <v>0</v>
      </c>
      <c r="S24" s="815">
        <f>'Office Supplies'!T27</f>
        <v>0</v>
      </c>
      <c r="T24" s="815">
        <f>'Office Supplies'!U27</f>
        <v>0</v>
      </c>
      <c r="U24" s="815">
        <f>'Office Supplies'!V27</f>
        <v>0</v>
      </c>
      <c r="V24" s="815">
        <f>'Office Supplies'!W27</f>
        <v>0</v>
      </c>
      <c r="W24" s="815">
        <f>'Office Supplies'!X27</f>
        <v>0</v>
      </c>
      <c r="X24" s="815">
        <f>'Office Supplies'!Y27</f>
        <v>0</v>
      </c>
      <c r="Y24" s="815">
        <f>'Office Supplies'!Z27</f>
        <v>0</v>
      </c>
      <c r="Z24" s="423"/>
      <c r="AA24" s="423"/>
      <c r="AB24" s="423"/>
    </row>
    <row r="25" spans="1:28" ht="12" customHeight="1">
      <c r="A25" s="817" t="s">
        <v>860</v>
      </c>
      <c r="B25" s="814">
        <f>'Marketing &amp; Adv'!C30</f>
        <v>0</v>
      </c>
      <c r="C25" s="815">
        <f>'Marketing &amp; Adv'!D30</f>
        <v>0</v>
      </c>
      <c r="D25" s="815">
        <f>'Marketing &amp; Adv'!E30</f>
        <v>0</v>
      </c>
      <c r="E25" s="815">
        <f>'Marketing &amp; Adv'!F30</f>
        <v>0</v>
      </c>
      <c r="F25" s="815">
        <f>'Marketing &amp; Adv'!G30</f>
        <v>0</v>
      </c>
      <c r="G25" s="815">
        <f>'Marketing &amp; Adv'!H30</f>
        <v>0</v>
      </c>
      <c r="H25" s="815">
        <f>'Marketing &amp; Adv'!I30</f>
        <v>0</v>
      </c>
      <c r="I25" s="815">
        <f>'Marketing &amp; Adv'!J30</f>
        <v>0</v>
      </c>
      <c r="J25" s="815">
        <f>'Marketing &amp; Adv'!K30</f>
        <v>0</v>
      </c>
      <c r="K25" s="815">
        <f>'Marketing &amp; Adv'!L30</f>
        <v>0</v>
      </c>
      <c r="L25" s="815">
        <f>'Marketing &amp; Adv'!M30</f>
        <v>0</v>
      </c>
      <c r="M25" s="816">
        <f>'Marketing &amp; Adv'!N30</f>
        <v>0</v>
      </c>
      <c r="N25" s="814">
        <f>'Marketing &amp; Adv'!O30</f>
        <v>0</v>
      </c>
      <c r="O25" s="815">
        <f>'Marketing &amp; Adv'!P30</f>
        <v>0</v>
      </c>
      <c r="P25" s="815">
        <f>'Marketing &amp; Adv'!Q30</f>
        <v>0</v>
      </c>
      <c r="Q25" s="815">
        <f>'Marketing &amp; Adv'!R30</f>
        <v>0</v>
      </c>
      <c r="R25" s="815">
        <f>'Marketing &amp; Adv'!S30</f>
        <v>0</v>
      </c>
      <c r="S25" s="815">
        <f>'Marketing &amp; Adv'!T30</f>
        <v>0</v>
      </c>
      <c r="T25" s="815">
        <f>'Marketing &amp; Adv'!U30</f>
        <v>0</v>
      </c>
      <c r="U25" s="815">
        <f>'Marketing &amp; Adv'!V30</f>
        <v>0</v>
      </c>
      <c r="V25" s="815">
        <f>'Marketing &amp; Adv'!W30</f>
        <v>0</v>
      </c>
      <c r="W25" s="815">
        <f>'Marketing &amp; Adv'!X30</f>
        <v>0</v>
      </c>
      <c r="X25" s="815">
        <f>'Marketing &amp; Adv'!Y30</f>
        <v>0</v>
      </c>
      <c r="Y25" s="815">
        <f>'Marketing &amp; Adv'!Z30</f>
        <v>0</v>
      </c>
      <c r="Z25" s="423"/>
      <c r="AA25" s="423"/>
      <c r="AB25" s="423"/>
    </row>
    <row r="26" spans="1:28" ht="12" customHeight="1">
      <c r="A26" s="813" t="s">
        <v>861</v>
      </c>
      <c r="B26" s="814">
        <f>'Energy and Water'!G12</f>
        <v>36</v>
      </c>
      <c r="C26" s="815">
        <f>'Energy and Water'!H12</f>
        <v>36</v>
      </c>
      <c r="D26" s="815">
        <f>'Energy and Water'!I12</f>
        <v>36</v>
      </c>
      <c r="E26" s="815">
        <f>'Energy and Water'!J12</f>
        <v>36</v>
      </c>
      <c r="F26" s="815">
        <f>'Energy and Water'!K12</f>
        <v>36</v>
      </c>
      <c r="G26" s="815">
        <f>'Energy and Water'!L12</f>
        <v>36</v>
      </c>
      <c r="H26" s="815">
        <f>'Energy and Water'!M12</f>
        <v>36</v>
      </c>
      <c r="I26" s="815">
        <f>'Energy and Water'!N12</f>
        <v>36</v>
      </c>
      <c r="J26" s="815">
        <f>'Energy and Water'!O12</f>
        <v>36</v>
      </c>
      <c r="K26" s="815">
        <f>'Energy and Water'!P12</f>
        <v>0</v>
      </c>
      <c r="L26" s="815">
        <f>'Energy and Water'!Q12</f>
        <v>36</v>
      </c>
      <c r="M26" s="816">
        <f>'Energy and Water'!R12</f>
        <v>0</v>
      </c>
      <c r="N26" s="814">
        <f>'Energy and Water'!G12*(1+'Energy and Water'!$G$7)</f>
        <v>36</v>
      </c>
      <c r="O26" s="815">
        <f>'Energy and Water'!H12*(1+'Energy and Water'!$G$7)</f>
        <v>36</v>
      </c>
      <c r="P26" s="815">
        <f>'Energy and Water'!I12*(1+'Energy and Water'!$G$7)</f>
        <v>36</v>
      </c>
      <c r="Q26" s="815">
        <f>'Energy and Water'!J12*(1+'Energy and Water'!$G$7)</f>
        <v>36</v>
      </c>
      <c r="R26" s="815">
        <f>'Energy and Water'!K12*(1+'Energy and Water'!$G$7)</f>
        <v>36</v>
      </c>
      <c r="S26" s="815">
        <f>'Energy and Water'!L12*(1+'Energy and Water'!$G$7)</f>
        <v>36</v>
      </c>
      <c r="T26" s="815">
        <f>'Energy and Water'!M12*(1+'Energy and Water'!$G$7)</f>
        <v>36</v>
      </c>
      <c r="U26" s="815">
        <f>'Energy and Water'!N12*(1+'Energy and Water'!$G$7)</f>
        <v>36</v>
      </c>
      <c r="V26" s="815">
        <f>'Energy and Water'!O12*(1+'Energy and Water'!$G$7)</f>
        <v>36</v>
      </c>
      <c r="W26" s="815">
        <f>'Energy and Water'!P12*(1+'Energy and Water'!$G$7)</f>
        <v>0</v>
      </c>
      <c r="X26" s="815">
        <f>'Energy and Water'!Q12*(1+'Energy and Water'!$G$7)</f>
        <v>36</v>
      </c>
      <c r="Y26" s="815">
        <f>'Energy and Water'!R12*(1+'Energy and Water'!$G$7)</f>
        <v>0</v>
      </c>
      <c r="Z26" s="423"/>
      <c r="AA26" s="423"/>
      <c r="AB26" s="423"/>
    </row>
    <row r="27" spans="1:28" ht="12" customHeight="1">
      <c r="A27" s="813" t="s">
        <v>793</v>
      </c>
      <c r="B27" s="814">
        <f>'Salaries and Training'!C41</f>
        <v>0</v>
      </c>
      <c r="C27" s="815">
        <f>'Salaries and Training'!D41</f>
        <v>0</v>
      </c>
      <c r="D27" s="815">
        <f>'Salaries and Training'!E41</f>
        <v>0</v>
      </c>
      <c r="E27" s="815">
        <f>'Salaries and Training'!F41</f>
        <v>0</v>
      </c>
      <c r="F27" s="815">
        <f>'Salaries and Training'!G41</f>
        <v>0</v>
      </c>
      <c r="G27" s="815">
        <f>'Salaries and Training'!H41</f>
        <v>0</v>
      </c>
      <c r="H27" s="815">
        <f>'Salaries and Training'!I41</f>
        <v>0</v>
      </c>
      <c r="I27" s="815">
        <f>'Salaries and Training'!J41</f>
        <v>0</v>
      </c>
      <c r="J27" s="815">
        <f>'Salaries and Training'!K41</f>
        <v>0</v>
      </c>
      <c r="K27" s="815">
        <f>'Salaries and Training'!L41</f>
        <v>0</v>
      </c>
      <c r="L27" s="815">
        <f>'Salaries and Training'!M41</f>
        <v>0</v>
      </c>
      <c r="M27" s="816">
        <f>'Salaries and Training'!N41</f>
        <v>0</v>
      </c>
      <c r="N27" s="814">
        <f>'Salaries and Training'!O41</f>
        <v>0</v>
      </c>
      <c r="O27" s="815">
        <f>'Salaries and Training'!P41</f>
        <v>0</v>
      </c>
      <c r="P27" s="815">
        <f>'Salaries and Training'!Q41</f>
        <v>0</v>
      </c>
      <c r="Q27" s="815">
        <f>'Salaries and Training'!R41</f>
        <v>0</v>
      </c>
      <c r="R27" s="815">
        <f>'Salaries and Training'!S41</f>
        <v>0</v>
      </c>
      <c r="S27" s="815">
        <f>'Salaries and Training'!T41</f>
        <v>0</v>
      </c>
      <c r="T27" s="815">
        <f>'Salaries and Training'!U41</f>
        <v>0</v>
      </c>
      <c r="U27" s="815">
        <f>'Salaries and Training'!V41</f>
        <v>0</v>
      </c>
      <c r="V27" s="815">
        <f>'Salaries and Training'!W41</f>
        <v>0</v>
      </c>
      <c r="W27" s="815">
        <f>'Salaries and Training'!X41</f>
        <v>0</v>
      </c>
      <c r="X27" s="815">
        <f>'Salaries and Training'!Y41</f>
        <v>0</v>
      </c>
      <c r="Y27" s="815">
        <f>'Salaries and Training'!Z41</f>
        <v>0</v>
      </c>
      <c r="Z27" s="423"/>
      <c r="AA27" s="423"/>
      <c r="AB27" s="423"/>
    </row>
    <row r="28" spans="1:28" ht="12" customHeight="1">
      <c r="A28" s="813" t="s">
        <v>862</v>
      </c>
      <c r="B28" s="814">
        <f>'Salaries and Training'!C35</f>
        <v>3674.6666666666665</v>
      </c>
      <c r="C28" s="815">
        <f>'Salaries and Training'!D35</f>
        <v>3674.6666666666665</v>
      </c>
      <c r="D28" s="815">
        <f>'Salaries and Training'!E35</f>
        <v>3674.6666666666665</v>
      </c>
      <c r="E28" s="815">
        <f>'Salaries and Training'!F35</f>
        <v>3674.6666666666665</v>
      </c>
      <c r="F28" s="815">
        <f>'Salaries and Training'!G35</f>
        <v>3674.6666666666665</v>
      </c>
      <c r="G28" s="815">
        <f>'Salaries and Training'!H35</f>
        <v>3674.6666666666665</v>
      </c>
      <c r="H28" s="815">
        <f>'Salaries and Training'!I35</f>
        <v>3674.6666666666665</v>
      </c>
      <c r="I28" s="815">
        <f>'Salaries and Training'!J35</f>
        <v>3674.6666666666665</v>
      </c>
      <c r="J28" s="815">
        <f>'Salaries and Training'!K35</f>
        <v>3674.6666666666665</v>
      </c>
      <c r="K28" s="815">
        <f>'Salaries and Training'!L35</f>
        <v>3674.6666666666665</v>
      </c>
      <c r="L28" s="815">
        <f>'Salaries and Training'!M35</f>
        <v>3674.6666666666665</v>
      </c>
      <c r="M28" s="816">
        <f>'Salaries and Training'!N35</f>
        <v>3674.6666666666665</v>
      </c>
      <c r="N28" s="814">
        <f>'Salaries and Training'!O35</f>
        <v>3674.6666666666665</v>
      </c>
      <c r="O28" s="815">
        <f>'Salaries and Training'!P35</f>
        <v>3674.6666666666665</v>
      </c>
      <c r="P28" s="815">
        <f>'Salaries and Training'!Q35</f>
        <v>3674.6666666666665</v>
      </c>
      <c r="Q28" s="815">
        <f>'Salaries and Training'!R35</f>
        <v>3674.6666666666665</v>
      </c>
      <c r="R28" s="815">
        <f>'Salaries and Training'!S35</f>
        <v>3674.6666666666665</v>
      </c>
      <c r="S28" s="815">
        <f>'Salaries and Training'!T35</f>
        <v>3674.6666666666665</v>
      </c>
      <c r="T28" s="815">
        <f>'Salaries and Training'!U35</f>
        <v>3674.6666666666665</v>
      </c>
      <c r="U28" s="815">
        <f>'Salaries and Training'!V35</f>
        <v>3674.6666666666665</v>
      </c>
      <c r="V28" s="815">
        <f>'Salaries and Training'!W35</f>
        <v>3674.6666666666665</v>
      </c>
      <c r="W28" s="815">
        <f>'Salaries and Training'!X35</f>
        <v>3674.6666666666665</v>
      </c>
      <c r="X28" s="815">
        <f>'Salaries and Training'!Y35</f>
        <v>3674.6666666666665</v>
      </c>
      <c r="Y28" s="815">
        <f>'Salaries and Training'!Z35</f>
        <v>3674.6666666666665</v>
      </c>
      <c r="Z28" s="423"/>
      <c r="AA28" s="423"/>
      <c r="AB28" s="423"/>
    </row>
    <row r="29" spans="1:28" ht="12" customHeight="1">
      <c r="A29" s="813" t="s">
        <v>809</v>
      </c>
      <c r="B29" s="814">
        <f>'Other Operating exp'!C20</f>
        <v>0</v>
      </c>
      <c r="C29" s="814">
        <f>'Other Operating exp'!D20</f>
        <v>0</v>
      </c>
      <c r="D29" s="814">
        <f>'Other Operating exp'!E20</f>
        <v>0</v>
      </c>
      <c r="E29" s="814">
        <f>'Other Operating exp'!F20</f>
        <v>0</v>
      </c>
      <c r="F29" s="814">
        <f>'Other Operating exp'!G20</f>
        <v>0</v>
      </c>
      <c r="G29" s="814">
        <f>'Other Operating exp'!H20</f>
        <v>0</v>
      </c>
      <c r="H29" s="814">
        <f>'Other Operating exp'!I20</f>
        <v>0</v>
      </c>
      <c r="I29" s="814">
        <f>'Other Operating exp'!J20</f>
        <v>0</v>
      </c>
      <c r="J29" s="814">
        <f>'Other Operating exp'!K20</f>
        <v>0</v>
      </c>
      <c r="K29" s="814">
        <f>'Other Operating exp'!L20</f>
        <v>0</v>
      </c>
      <c r="L29" s="814">
        <f>'Other Operating exp'!M20</f>
        <v>0</v>
      </c>
      <c r="M29" s="814">
        <f>'Other Operating exp'!N20</f>
        <v>0</v>
      </c>
      <c r="N29" s="814">
        <f>'Other Operating exp'!O20</f>
        <v>0</v>
      </c>
      <c r="O29" s="814">
        <f>'Other Operating exp'!P20</f>
        <v>0</v>
      </c>
      <c r="P29" s="814">
        <f>'Other Operating exp'!Q20</f>
        <v>0</v>
      </c>
      <c r="Q29" s="814">
        <f>'Other Operating exp'!R20</f>
        <v>0</v>
      </c>
      <c r="R29" s="814">
        <f>'Other Operating exp'!S20</f>
        <v>0</v>
      </c>
      <c r="S29" s="814">
        <f>'Other Operating exp'!T20</f>
        <v>0</v>
      </c>
      <c r="T29" s="814">
        <f>'Other Operating exp'!U20</f>
        <v>0</v>
      </c>
      <c r="U29" s="814">
        <f>'Other Operating exp'!V20</f>
        <v>0</v>
      </c>
      <c r="V29" s="814">
        <f>'Other Operating exp'!W20</f>
        <v>0</v>
      </c>
      <c r="W29" s="814">
        <f>'Other Operating exp'!X20</f>
        <v>0</v>
      </c>
      <c r="X29" s="814">
        <f>'Other Operating exp'!Y20</f>
        <v>0</v>
      </c>
      <c r="Y29" s="814">
        <f>'Other Operating exp'!Z20</f>
        <v>0</v>
      </c>
      <c r="Z29" s="423"/>
      <c r="AA29" s="423"/>
      <c r="AB29" s="423"/>
    </row>
    <row r="30" spans="1:28" ht="12" customHeight="1">
      <c r="A30" s="813" t="s">
        <v>863</v>
      </c>
      <c r="B30" s="814">
        <f>'Other Operating exp'!C21</f>
        <v>0</v>
      </c>
      <c r="C30" s="815">
        <f>'Other Operating exp'!D21</f>
        <v>0</v>
      </c>
      <c r="D30" s="815">
        <f>'Other Operating exp'!E21</f>
        <v>0</v>
      </c>
      <c r="E30" s="815">
        <f>'Other Operating exp'!F21</f>
        <v>0</v>
      </c>
      <c r="F30" s="815">
        <f>'Other Operating exp'!G21</f>
        <v>0</v>
      </c>
      <c r="G30" s="815">
        <f>'Other Operating exp'!H21</f>
        <v>0</v>
      </c>
      <c r="H30" s="815">
        <f>'Other Operating exp'!I21</f>
        <v>0</v>
      </c>
      <c r="I30" s="815">
        <f>'Other Operating exp'!J21</f>
        <v>0</v>
      </c>
      <c r="J30" s="815">
        <f>'Other Operating exp'!K21</f>
        <v>0</v>
      </c>
      <c r="K30" s="815">
        <f>'Other Operating exp'!L21</f>
        <v>0</v>
      </c>
      <c r="L30" s="815">
        <f>'Other Operating exp'!M21</f>
        <v>0</v>
      </c>
      <c r="M30" s="816">
        <f>'Other Operating exp'!N21</f>
        <v>0</v>
      </c>
      <c r="N30" s="814">
        <f>'Other Operating exp'!O21</f>
        <v>0</v>
      </c>
      <c r="O30" s="815">
        <f>'Other Operating exp'!P21</f>
        <v>0</v>
      </c>
      <c r="P30" s="815">
        <f>'Other Operating exp'!Q21</f>
        <v>0</v>
      </c>
      <c r="Q30" s="815">
        <f>'Other Operating exp'!R21</f>
        <v>0</v>
      </c>
      <c r="R30" s="815">
        <f>'Other Operating exp'!S21</f>
        <v>0</v>
      </c>
      <c r="S30" s="815">
        <f>'Other Operating exp'!T21</f>
        <v>0</v>
      </c>
      <c r="T30" s="815">
        <f>'Other Operating exp'!U21</f>
        <v>0</v>
      </c>
      <c r="U30" s="815">
        <f>'Other Operating exp'!V21</f>
        <v>0</v>
      </c>
      <c r="V30" s="815">
        <f>'Other Operating exp'!W21</f>
        <v>0</v>
      </c>
      <c r="W30" s="815">
        <f>'Other Operating exp'!X21</f>
        <v>0</v>
      </c>
      <c r="X30" s="815">
        <f>'Other Operating exp'!Y21</f>
        <v>0</v>
      </c>
      <c r="Y30" s="815">
        <f>'Other Operating exp'!Z21</f>
        <v>0</v>
      </c>
      <c r="Z30" s="423"/>
      <c r="AA30" s="423"/>
      <c r="AB30" s="423"/>
    </row>
    <row r="31" spans="1:28" ht="12" customHeight="1">
      <c r="A31" s="813" t="s">
        <v>815</v>
      </c>
      <c r="B31" s="814">
        <f>'Other Operating exp'!C22</f>
        <v>0</v>
      </c>
      <c r="C31" s="815">
        <f>'Other Operating exp'!D22</f>
        <v>0</v>
      </c>
      <c r="D31" s="815">
        <f>'Other Operating exp'!E22</f>
        <v>0</v>
      </c>
      <c r="E31" s="815">
        <f>'Other Operating exp'!F22</f>
        <v>0</v>
      </c>
      <c r="F31" s="815">
        <f>'Other Operating exp'!G22</f>
        <v>0</v>
      </c>
      <c r="G31" s="815">
        <f>'Other Operating exp'!H22</f>
        <v>0</v>
      </c>
      <c r="H31" s="815">
        <f>'Other Operating exp'!I22</f>
        <v>0</v>
      </c>
      <c r="I31" s="815">
        <f>'Other Operating exp'!J22</f>
        <v>0</v>
      </c>
      <c r="J31" s="815">
        <f>'Other Operating exp'!K22</f>
        <v>0</v>
      </c>
      <c r="K31" s="815">
        <f>'Other Operating exp'!L22</f>
        <v>0</v>
      </c>
      <c r="L31" s="815">
        <f>'Other Operating exp'!M22</f>
        <v>0</v>
      </c>
      <c r="M31" s="816">
        <f>'Other Operating exp'!N22</f>
        <v>0</v>
      </c>
      <c r="N31" s="814">
        <f>'Other Operating exp'!O22</f>
        <v>0</v>
      </c>
      <c r="O31" s="815">
        <f>'Other Operating exp'!P22</f>
        <v>0</v>
      </c>
      <c r="P31" s="815">
        <f>'Other Operating exp'!Q22</f>
        <v>0</v>
      </c>
      <c r="Q31" s="815">
        <f>'Other Operating exp'!R22</f>
        <v>0</v>
      </c>
      <c r="R31" s="815">
        <f>'Other Operating exp'!S22</f>
        <v>0</v>
      </c>
      <c r="S31" s="815">
        <f>'Other Operating exp'!T22</f>
        <v>0</v>
      </c>
      <c r="T31" s="815">
        <f>'Other Operating exp'!U22</f>
        <v>0</v>
      </c>
      <c r="U31" s="815">
        <f>'Other Operating exp'!V22</f>
        <v>0</v>
      </c>
      <c r="V31" s="815">
        <f>'Other Operating exp'!W22</f>
        <v>0</v>
      </c>
      <c r="W31" s="815">
        <f>'Other Operating exp'!X22</f>
        <v>0</v>
      </c>
      <c r="X31" s="815">
        <f>'Other Operating exp'!Y22</f>
        <v>0</v>
      </c>
      <c r="Y31" s="815">
        <f>'Other Operating exp'!Z22</f>
        <v>0</v>
      </c>
      <c r="Z31" s="423"/>
      <c r="AA31" s="423"/>
      <c r="AB31" s="423"/>
    </row>
    <row r="32" spans="1:28" ht="12" customHeight="1">
      <c r="A32" s="813" t="s">
        <v>864</v>
      </c>
      <c r="B32" s="814">
        <f>'Other Operating exp'!C23</f>
        <v>0</v>
      </c>
      <c r="C32" s="815">
        <f>'Other Operating exp'!D23</f>
        <v>0</v>
      </c>
      <c r="D32" s="815">
        <f>'Other Operating exp'!E23</f>
        <v>0</v>
      </c>
      <c r="E32" s="815">
        <f>'Other Operating exp'!F23</f>
        <v>0</v>
      </c>
      <c r="F32" s="815">
        <f>'Other Operating exp'!G23</f>
        <v>0</v>
      </c>
      <c r="G32" s="815">
        <f>'Other Operating exp'!H23</f>
        <v>0</v>
      </c>
      <c r="H32" s="815">
        <f>'Other Operating exp'!I23</f>
        <v>0</v>
      </c>
      <c r="I32" s="815">
        <f>'Other Operating exp'!J23</f>
        <v>0</v>
      </c>
      <c r="J32" s="815">
        <f>'Other Operating exp'!K23</f>
        <v>0</v>
      </c>
      <c r="K32" s="815">
        <f>'Other Operating exp'!L23</f>
        <v>0</v>
      </c>
      <c r="L32" s="815">
        <f>'Other Operating exp'!M23</f>
        <v>0</v>
      </c>
      <c r="M32" s="816">
        <f>'Other Operating exp'!N23</f>
        <v>0</v>
      </c>
      <c r="N32" s="814">
        <f>'Other Operating exp'!O23</f>
        <v>0</v>
      </c>
      <c r="O32" s="815">
        <f>'Other Operating exp'!P23</f>
        <v>0</v>
      </c>
      <c r="P32" s="815">
        <f>'Other Operating exp'!Q23</f>
        <v>0</v>
      </c>
      <c r="Q32" s="815">
        <f>'Other Operating exp'!R23</f>
        <v>0</v>
      </c>
      <c r="R32" s="815">
        <f>'Other Operating exp'!S23</f>
        <v>0</v>
      </c>
      <c r="S32" s="815">
        <f>'Other Operating exp'!T23</f>
        <v>0</v>
      </c>
      <c r="T32" s="815">
        <f>'Other Operating exp'!U23</f>
        <v>0</v>
      </c>
      <c r="U32" s="815">
        <f>'Other Operating exp'!V23</f>
        <v>0</v>
      </c>
      <c r="V32" s="815">
        <f>'Other Operating exp'!W23</f>
        <v>0</v>
      </c>
      <c r="W32" s="815">
        <f>'Other Operating exp'!X23</f>
        <v>0</v>
      </c>
      <c r="X32" s="815">
        <f>'Other Operating exp'!Y23</f>
        <v>0</v>
      </c>
      <c r="Y32" s="815">
        <f>'Other Operating exp'!Z23</f>
        <v>0</v>
      </c>
      <c r="Z32" s="423"/>
      <c r="AA32" s="423"/>
      <c r="AB32" s="423"/>
    </row>
    <row r="33" spans="1:28" ht="12" customHeight="1">
      <c r="A33" s="813" t="s">
        <v>865</v>
      </c>
      <c r="B33" s="814">
        <f>'Other Operating exp'!C24</f>
        <v>0</v>
      </c>
      <c r="C33" s="815">
        <f>'Other Operating exp'!D24</f>
        <v>0</v>
      </c>
      <c r="D33" s="815">
        <f>'Other Operating exp'!E24</f>
        <v>0</v>
      </c>
      <c r="E33" s="815">
        <f>'Other Operating exp'!F24</f>
        <v>0</v>
      </c>
      <c r="F33" s="815">
        <f>'Other Operating exp'!G24</f>
        <v>0</v>
      </c>
      <c r="G33" s="815">
        <f>'Other Operating exp'!H24</f>
        <v>0</v>
      </c>
      <c r="H33" s="815">
        <f>'Other Operating exp'!I24</f>
        <v>0</v>
      </c>
      <c r="I33" s="815">
        <f>'Other Operating exp'!J24</f>
        <v>0</v>
      </c>
      <c r="J33" s="815">
        <f>'Other Operating exp'!K24</f>
        <v>0</v>
      </c>
      <c r="K33" s="815">
        <f>'Other Operating exp'!L24</f>
        <v>0</v>
      </c>
      <c r="L33" s="815">
        <f>'Other Operating exp'!M24</f>
        <v>0</v>
      </c>
      <c r="M33" s="816">
        <f>'Other Operating exp'!N24</f>
        <v>0</v>
      </c>
      <c r="N33" s="814">
        <f>'Other Operating exp'!O24</f>
        <v>0</v>
      </c>
      <c r="O33" s="815">
        <f>'Other Operating exp'!P24</f>
        <v>0</v>
      </c>
      <c r="P33" s="815">
        <f>'Other Operating exp'!Q24</f>
        <v>0</v>
      </c>
      <c r="Q33" s="815">
        <f>'Other Operating exp'!R24</f>
        <v>0</v>
      </c>
      <c r="R33" s="815">
        <f>'Other Operating exp'!S24</f>
        <v>0</v>
      </c>
      <c r="S33" s="815">
        <f>'Other Operating exp'!T24</f>
        <v>0</v>
      </c>
      <c r="T33" s="815">
        <f>'Other Operating exp'!U24</f>
        <v>0</v>
      </c>
      <c r="U33" s="815">
        <f>'Other Operating exp'!V24</f>
        <v>0</v>
      </c>
      <c r="V33" s="815">
        <f>'Other Operating exp'!W24</f>
        <v>0</v>
      </c>
      <c r="W33" s="815">
        <f>'Other Operating exp'!X24</f>
        <v>0</v>
      </c>
      <c r="X33" s="815">
        <f>'Other Operating exp'!Y24</f>
        <v>0</v>
      </c>
      <c r="Y33" s="815">
        <f>'Other Operating exp'!Z24</f>
        <v>0</v>
      </c>
      <c r="Z33" s="423"/>
      <c r="AA33" s="423"/>
      <c r="AB33" s="423"/>
    </row>
    <row r="34" spans="1:28" ht="12" customHeight="1">
      <c r="A34" s="813" t="s">
        <v>818</v>
      </c>
      <c r="B34" s="814">
        <f>'Other Operating exp'!C29</f>
        <v>0</v>
      </c>
      <c r="C34" s="814">
        <f>'Other Operating exp'!D29</f>
        <v>0</v>
      </c>
      <c r="D34" s="814">
        <f>'Other Operating exp'!E29</f>
        <v>0</v>
      </c>
      <c r="E34" s="814">
        <f>'Other Operating exp'!F29</f>
        <v>0</v>
      </c>
      <c r="F34" s="814">
        <f>'Other Operating exp'!G29</f>
        <v>0</v>
      </c>
      <c r="G34" s="814">
        <f>'Other Operating exp'!H29</f>
        <v>0</v>
      </c>
      <c r="H34" s="814">
        <f>'Other Operating exp'!I29</f>
        <v>0</v>
      </c>
      <c r="I34" s="814">
        <f>'Other Operating exp'!J29</f>
        <v>0</v>
      </c>
      <c r="J34" s="814">
        <f>'Other Operating exp'!K29</f>
        <v>0</v>
      </c>
      <c r="K34" s="814">
        <f>'Other Operating exp'!L29</f>
        <v>0</v>
      </c>
      <c r="L34" s="814">
        <f>'Other Operating exp'!M29</f>
        <v>0</v>
      </c>
      <c r="M34" s="814">
        <f>'Other Operating exp'!N29</f>
        <v>0</v>
      </c>
      <c r="N34" s="814">
        <f>'Other Operating exp'!O29</f>
        <v>0</v>
      </c>
      <c r="O34" s="814">
        <f>'Other Operating exp'!P29</f>
        <v>0</v>
      </c>
      <c r="P34" s="814">
        <f>'Other Operating exp'!Q29</f>
        <v>0</v>
      </c>
      <c r="Q34" s="814">
        <f>'Other Operating exp'!R29</f>
        <v>0</v>
      </c>
      <c r="R34" s="814">
        <f>'Other Operating exp'!S29</f>
        <v>0</v>
      </c>
      <c r="S34" s="814">
        <f>'Other Operating exp'!T29</f>
        <v>0</v>
      </c>
      <c r="T34" s="814">
        <f>'Other Operating exp'!U29</f>
        <v>0</v>
      </c>
      <c r="U34" s="814">
        <f>'Other Operating exp'!V29</f>
        <v>0</v>
      </c>
      <c r="V34" s="814">
        <f>'Other Operating exp'!W29</f>
        <v>0</v>
      </c>
      <c r="W34" s="814">
        <f>'Other Operating exp'!X29</f>
        <v>0</v>
      </c>
      <c r="X34" s="814">
        <f>'Other Operating exp'!Y29</f>
        <v>0</v>
      </c>
      <c r="Y34" s="814">
        <f>'Other Operating exp'!Z29</f>
        <v>0</v>
      </c>
      <c r="Z34" s="423"/>
      <c r="AA34" s="423"/>
      <c r="AB34" s="423"/>
    </row>
    <row r="35" spans="1:28" ht="12" customHeight="1">
      <c r="A35" s="813" t="s">
        <v>808</v>
      </c>
      <c r="B35" s="814">
        <f>'Other Operating exp'!C30</f>
        <v>11322.318529368802</v>
      </c>
      <c r="C35" s="815">
        <f>'Other Operating exp'!D30</f>
        <v>11322.318529368802</v>
      </c>
      <c r="D35" s="815">
        <f>'Other Operating exp'!E30</f>
        <v>11322.318529368802</v>
      </c>
      <c r="E35" s="815">
        <f>'Other Operating exp'!F30</f>
        <v>11322.318529368802</v>
      </c>
      <c r="F35" s="815">
        <f>'Other Operating exp'!G30</f>
        <v>11322.318529368802</v>
      </c>
      <c r="G35" s="815">
        <f>'Other Operating exp'!H30</f>
        <v>11322.318529368802</v>
      </c>
      <c r="H35" s="815">
        <f>'Other Operating exp'!I30</f>
        <v>11322.318529368802</v>
      </c>
      <c r="I35" s="815">
        <f>'Other Operating exp'!J30</f>
        <v>11322.318529368802</v>
      </c>
      <c r="J35" s="815">
        <f>'Other Operating exp'!K30</f>
        <v>11322.318529368802</v>
      </c>
      <c r="K35" s="815">
        <f>'Other Operating exp'!L30</f>
        <v>11322.318529368802</v>
      </c>
      <c r="L35" s="815">
        <f>'Other Operating exp'!M30</f>
        <v>11322.318529368802</v>
      </c>
      <c r="M35" s="816">
        <f>'Other Operating exp'!N30</f>
        <v>11322.318529368802</v>
      </c>
      <c r="N35" s="814">
        <f>'Other Operating exp'!O30</f>
        <v>11322.318529368802</v>
      </c>
      <c r="O35" s="815">
        <f>'Other Operating exp'!P30</f>
        <v>11322.318529368802</v>
      </c>
      <c r="P35" s="815">
        <f>'Other Operating exp'!Q30</f>
        <v>11322.318529368802</v>
      </c>
      <c r="Q35" s="815">
        <f>'Other Operating exp'!R30</f>
        <v>11322.318529368802</v>
      </c>
      <c r="R35" s="815">
        <f>'Other Operating exp'!S30</f>
        <v>11322.318529368802</v>
      </c>
      <c r="S35" s="815">
        <f>'Other Operating exp'!T30</f>
        <v>11322.318529368802</v>
      </c>
      <c r="T35" s="815">
        <f>'Other Operating exp'!U30</f>
        <v>11322.318529368802</v>
      </c>
      <c r="U35" s="815">
        <f>'Other Operating exp'!V30</f>
        <v>11322.318529368802</v>
      </c>
      <c r="V35" s="815">
        <f>'Other Operating exp'!W30</f>
        <v>11322.318529368802</v>
      </c>
      <c r="W35" s="815">
        <f>'Other Operating exp'!X30</f>
        <v>11322.318529368802</v>
      </c>
      <c r="X35" s="815">
        <f>'Other Operating exp'!Y30</f>
        <v>11322.318529368802</v>
      </c>
      <c r="Y35" s="815">
        <f>'Other Operating exp'!Z30</f>
        <v>11322.318529368802</v>
      </c>
      <c r="Z35" s="423"/>
      <c r="AA35" s="423"/>
      <c r="AB35" s="423"/>
    </row>
    <row r="36" spans="1:28" ht="12" customHeight="1">
      <c r="A36" s="818" t="s">
        <v>866</v>
      </c>
      <c r="B36" s="819">
        <f t="shared" ref="B36:Y36" si="8">SUM(B20:B35)</f>
        <v>15032.985196035468</v>
      </c>
      <c r="C36" s="820">
        <f t="shared" si="8"/>
        <v>15032.985196035468</v>
      </c>
      <c r="D36" s="820">
        <f t="shared" si="8"/>
        <v>15032.985196035468</v>
      </c>
      <c r="E36" s="820">
        <f t="shared" si="8"/>
        <v>15032.985196035468</v>
      </c>
      <c r="F36" s="820">
        <f t="shared" si="8"/>
        <v>15032.985196035468</v>
      </c>
      <c r="G36" s="820">
        <f t="shared" si="8"/>
        <v>15032.985196035468</v>
      </c>
      <c r="H36" s="820">
        <f t="shared" si="8"/>
        <v>15032.985196035468</v>
      </c>
      <c r="I36" s="820">
        <f t="shared" si="8"/>
        <v>15032.985196035468</v>
      </c>
      <c r="J36" s="820">
        <f t="shared" si="8"/>
        <v>15032.985196035468</v>
      </c>
      <c r="K36" s="820">
        <f t="shared" si="8"/>
        <v>14996.985196035468</v>
      </c>
      <c r="L36" s="820">
        <f t="shared" si="8"/>
        <v>15032.985196035468</v>
      </c>
      <c r="M36" s="821">
        <f t="shared" si="8"/>
        <v>14996.985196035468</v>
      </c>
      <c r="N36" s="819">
        <f t="shared" si="8"/>
        <v>15032.985196035468</v>
      </c>
      <c r="O36" s="820">
        <f t="shared" si="8"/>
        <v>15032.985196035468</v>
      </c>
      <c r="P36" s="820">
        <f t="shared" si="8"/>
        <v>15032.985196035468</v>
      </c>
      <c r="Q36" s="820">
        <f t="shared" si="8"/>
        <v>15032.985196035468</v>
      </c>
      <c r="R36" s="820">
        <f t="shared" si="8"/>
        <v>15032.985196035468</v>
      </c>
      <c r="S36" s="820">
        <f t="shared" si="8"/>
        <v>15032.985196035468</v>
      </c>
      <c r="T36" s="820">
        <f t="shared" si="8"/>
        <v>15032.985196035468</v>
      </c>
      <c r="U36" s="820">
        <f t="shared" si="8"/>
        <v>15032.985196035468</v>
      </c>
      <c r="V36" s="820">
        <f t="shared" si="8"/>
        <v>15032.985196035468</v>
      </c>
      <c r="W36" s="820">
        <f t="shared" si="8"/>
        <v>14996.985196035468</v>
      </c>
      <c r="X36" s="820">
        <f t="shared" si="8"/>
        <v>15032.985196035468</v>
      </c>
      <c r="Y36" s="820">
        <f t="shared" si="8"/>
        <v>14996.985196035468</v>
      </c>
      <c r="Z36" s="423"/>
      <c r="AA36" s="423"/>
      <c r="AB36" s="423"/>
    </row>
    <row r="37" spans="1:28" ht="12" customHeight="1">
      <c r="A37" s="818" t="s">
        <v>867</v>
      </c>
      <c r="B37" s="822">
        <f t="shared" ref="B37:Y37" si="9">B17-B36</f>
        <v>-14949.971862702134</v>
      </c>
      <c r="C37" s="823">
        <f t="shared" si="9"/>
        <v>-14924.971862702134</v>
      </c>
      <c r="D37" s="823">
        <f t="shared" si="9"/>
        <v>-14998.101862702135</v>
      </c>
      <c r="E37" s="823">
        <f t="shared" si="9"/>
        <v>-14946.231862702134</v>
      </c>
      <c r="F37" s="823">
        <f t="shared" si="9"/>
        <v>-15007.985196035468</v>
      </c>
      <c r="G37" s="823">
        <f t="shared" si="9"/>
        <v>-15032.985196035468</v>
      </c>
      <c r="H37" s="823">
        <f t="shared" si="9"/>
        <v>-15032.985196035468</v>
      </c>
      <c r="I37" s="823">
        <f t="shared" si="9"/>
        <v>-15007.985196035468</v>
      </c>
      <c r="J37" s="823">
        <f t="shared" si="9"/>
        <v>-15032.985196035468</v>
      </c>
      <c r="K37" s="823">
        <f t="shared" si="9"/>
        <v>-14996.985196035468</v>
      </c>
      <c r="L37" s="823">
        <f t="shared" si="9"/>
        <v>-14635.011862702135</v>
      </c>
      <c r="M37" s="824">
        <f t="shared" si="9"/>
        <v>-14547.141862702134</v>
      </c>
      <c r="N37" s="822">
        <f t="shared" si="9"/>
        <v>-14531.271862702135</v>
      </c>
      <c r="O37" s="823">
        <f t="shared" si="9"/>
        <v>-14531.271862702135</v>
      </c>
      <c r="P37" s="823">
        <f t="shared" si="9"/>
        <v>-14531.271862702135</v>
      </c>
      <c r="Q37" s="823">
        <f t="shared" si="9"/>
        <v>-14531.271862702135</v>
      </c>
      <c r="R37" s="823">
        <f t="shared" si="9"/>
        <v>-15032.985196035468</v>
      </c>
      <c r="S37" s="823">
        <f t="shared" si="9"/>
        <v>-15032.985196035468</v>
      </c>
      <c r="T37" s="823">
        <f t="shared" si="9"/>
        <v>-15032.985196035468</v>
      </c>
      <c r="U37" s="823">
        <f t="shared" si="9"/>
        <v>-15032.985196035468</v>
      </c>
      <c r="V37" s="823">
        <f t="shared" si="9"/>
        <v>-15032.985196035468</v>
      </c>
      <c r="W37" s="823">
        <f t="shared" si="9"/>
        <v>-14996.985196035468</v>
      </c>
      <c r="X37" s="823">
        <f t="shared" si="9"/>
        <v>-14531.271862702135</v>
      </c>
      <c r="Y37" s="823">
        <f t="shared" si="9"/>
        <v>-14495.271862702135</v>
      </c>
      <c r="Z37" s="825"/>
      <c r="AA37" s="825"/>
      <c r="AB37" s="825"/>
    </row>
    <row r="38" spans="1:28" ht="12" customHeight="1">
      <c r="A38" s="686"/>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row>
    <row r="39" spans="1:28" ht="12" customHeight="1">
      <c r="A39" s="6"/>
      <c r="B39" s="826"/>
      <c r="C39" s="826"/>
      <c r="D39" s="826"/>
      <c r="E39" s="826"/>
      <c r="F39" s="826"/>
      <c r="G39" s="826"/>
      <c r="H39" s="826"/>
      <c r="I39" s="826"/>
      <c r="J39" s="826"/>
      <c r="K39" s="826"/>
      <c r="L39" s="826"/>
      <c r="M39" s="827"/>
      <c r="N39" s="1"/>
      <c r="O39" s="1"/>
      <c r="P39" s="1"/>
      <c r="Q39" s="1"/>
      <c r="R39" s="1"/>
      <c r="S39" s="1"/>
      <c r="T39" s="1"/>
      <c r="U39" s="1"/>
      <c r="V39" s="1"/>
      <c r="W39" s="1"/>
      <c r="X39" s="1"/>
      <c r="Y39" s="1"/>
      <c r="Z39" s="1"/>
      <c r="AA39" s="1"/>
      <c r="AB39" s="1"/>
    </row>
    <row r="40" spans="1:28" ht="12" customHeight="1">
      <c r="A40" s="6"/>
      <c r="B40" s="1"/>
      <c r="C40" s="1"/>
      <c r="D40" s="1"/>
      <c r="E40" s="1"/>
      <c r="F40" s="1"/>
      <c r="G40" s="1"/>
      <c r="H40" s="827"/>
      <c r="I40" s="1"/>
      <c r="J40" s="1"/>
      <c r="K40" s="1"/>
      <c r="L40" s="1"/>
      <c r="M40" s="1"/>
      <c r="N40" s="1"/>
      <c r="O40" s="1"/>
      <c r="P40" s="1"/>
      <c r="Q40" s="1"/>
      <c r="R40" s="1"/>
      <c r="S40" s="1"/>
      <c r="T40" s="1"/>
      <c r="U40" s="1"/>
      <c r="V40" s="1"/>
      <c r="W40" s="1"/>
      <c r="X40" s="1"/>
      <c r="Y40" s="1"/>
      <c r="Z40" s="1"/>
      <c r="AA40" s="1"/>
      <c r="AB40" s="1"/>
    </row>
    <row r="41" spans="1:28"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evDO/Hxq8ts1jPDixF4xjqJ5Ca9HjcdDezumIcEMP8eufZuBSxcD4bnbMuk9fEpZ1yLI3rDeqWw7KbO33sjhzQ==" saltValue="+jko38B2b1UPot5dYlYSVQ==" spinCount="100000" sheet="1" objects="1" scenarios="1"/>
  <pageMargins left="0.75" right="0.75" top="1" bottom="1" header="0" footer="0"/>
  <pageSetup orientation="portrait"/>
  <colBreaks count="1" manualBreakCount="1">
    <brk id="13" man="1"/>
  </colBreak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48135"/>
    <outlinePr summaryBelow="0" summaryRight="0"/>
    <pageSetUpPr fitToPage="1"/>
  </sheetPr>
  <dimension ref="A1:AB1000"/>
  <sheetViews>
    <sheetView showGridLines="0" workbookViewId="0">
      <selection activeCell="F12" sqref="F12"/>
    </sheetView>
  </sheetViews>
  <sheetFormatPr defaultColWidth="14.44140625" defaultRowHeight="15" customHeight="1"/>
  <cols>
    <col min="1" max="1" width="4" customWidth="1"/>
    <col min="2" max="2" width="5.109375" customWidth="1"/>
    <col min="3" max="3" width="38" customWidth="1"/>
    <col min="4" max="4" width="57.88671875" customWidth="1"/>
    <col min="5" max="5" width="15" customWidth="1"/>
    <col min="6" max="6" width="12.6640625" customWidth="1"/>
    <col min="7" max="7" width="14.6640625" customWidth="1"/>
    <col min="8" max="8" width="3.6640625" customWidth="1"/>
    <col min="9" max="9" width="16.44140625" customWidth="1"/>
    <col min="10" max="10" width="10" customWidth="1"/>
    <col min="11" max="11" width="10.44140625" customWidth="1"/>
    <col min="12" max="12" width="8.5546875" customWidth="1"/>
    <col min="13" max="13" width="6.33203125" customWidth="1"/>
    <col min="14" max="14" width="6.88671875" customWidth="1"/>
    <col min="15" max="24" width="8.5546875" customWidth="1"/>
    <col min="25" max="28" width="17.33203125" customWidth="1"/>
  </cols>
  <sheetData>
    <row r="1" spans="1:28" ht="17.399999999999999">
      <c r="A1" s="20"/>
      <c r="B1" s="20"/>
      <c r="C1" s="21"/>
      <c r="D1" s="22"/>
      <c r="E1" s="23"/>
      <c r="F1" s="1"/>
      <c r="G1" s="1"/>
      <c r="H1" s="1"/>
      <c r="I1" s="1"/>
    </row>
    <row r="2" spans="1:28" ht="17.399999999999999">
      <c r="A2" s="20"/>
      <c r="B2" s="20"/>
      <c r="C2" s="21" t="s">
        <v>45</v>
      </c>
      <c r="D2" s="22"/>
      <c r="E2" s="23"/>
      <c r="F2" s="1"/>
      <c r="G2" s="1"/>
      <c r="H2" s="1"/>
      <c r="I2" s="1"/>
    </row>
    <row r="3" spans="1:28" ht="13.2">
      <c r="A3" s="24"/>
      <c r="B3" s="24"/>
      <c r="C3" s="24"/>
      <c r="D3" s="25"/>
      <c r="E3" s="26"/>
      <c r="F3" s="27"/>
      <c r="G3" s="27"/>
      <c r="H3" s="28"/>
      <c r="I3" s="28"/>
      <c r="J3" s="28"/>
      <c r="K3" s="28"/>
      <c r="L3" s="28"/>
      <c r="M3" s="28"/>
      <c r="N3" s="28"/>
      <c r="O3" s="28"/>
      <c r="P3" s="28"/>
      <c r="Q3" s="28"/>
      <c r="R3" s="28"/>
      <c r="S3" s="28"/>
      <c r="T3" s="28"/>
      <c r="U3" s="28"/>
      <c r="V3" s="28"/>
      <c r="W3" s="28"/>
      <c r="X3" s="28"/>
      <c r="Y3" s="28"/>
      <c r="Z3" s="28"/>
      <c r="AA3" s="28"/>
      <c r="AB3" s="28"/>
    </row>
    <row r="4" spans="1:28" ht="12" customHeight="1">
      <c r="A4" s="24"/>
      <c r="B4" s="24"/>
      <c r="C4" s="970" t="s">
        <v>46</v>
      </c>
      <c r="D4" s="1"/>
      <c r="E4" s="29" t="s">
        <v>47</v>
      </c>
      <c r="F4" s="30">
        <v>5000</v>
      </c>
      <c r="G4" s="31" t="str">
        <f>IF('Please Read First'!$C$11="Metric","m2", "ft2")</f>
        <v>ft2</v>
      </c>
      <c r="H4" s="1"/>
      <c r="I4" s="1"/>
      <c r="J4" s="32"/>
      <c r="K4" s="32"/>
      <c r="L4" s="32"/>
    </row>
    <row r="5" spans="1:28" ht="17.399999999999999">
      <c r="A5" s="27"/>
      <c r="B5" s="27"/>
      <c r="C5" s="968"/>
      <c r="D5" s="33" t="s">
        <v>48</v>
      </c>
      <c r="E5" s="34">
        <f>E10+E26+E40+E53+E73+E87</f>
        <v>50000</v>
      </c>
      <c r="F5" s="35">
        <f>IFERROR(E5/F4, 0)</f>
        <v>10</v>
      </c>
      <c r="G5" s="31" t="str">
        <f>IF('Please Read First'!$C$11="Metric","per m2", "per ft2")</f>
        <v>per ft2</v>
      </c>
      <c r="H5" s="1"/>
      <c r="I5" s="36" t="s">
        <v>49</v>
      </c>
      <c r="J5" s="32"/>
      <c r="K5" s="32"/>
      <c r="L5" s="32"/>
    </row>
    <row r="6" spans="1:28" ht="13.2">
      <c r="A6" s="27"/>
      <c r="B6" s="27"/>
      <c r="C6" s="968"/>
      <c r="D6" s="37" t="s">
        <v>50</v>
      </c>
      <c r="E6" s="35">
        <f>E5*F6</f>
        <v>0</v>
      </c>
      <c r="F6" s="38"/>
      <c r="G6" s="39"/>
      <c r="H6" s="1"/>
      <c r="I6" s="15" t="s">
        <v>51</v>
      </c>
      <c r="J6" s="40">
        <v>999999</v>
      </c>
      <c r="K6" s="32"/>
      <c r="L6" s="32"/>
    </row>
    <row r="7" spans="1:28" ht="13.2">
      <c r="A7" s="27"/>
      <c r="B7" s="27"/>
      <c r="C7" s="968"/>
      <c r="D7" s="41" t="s">
        <v>52</v>
      </c>
      <c r="E7" s="35">
        <f>SUM(E5:E6)</f>
        <v>50000</v>
      </c>
      <c r="F7" s="35">
        <f>IFERROR(E7/F4, 0)</f>
        <v>10</v>
      </c>
      <c r="G7" s="31" t="str">
        <f>IF('Please Read First'!$C$11="Metric","per m2", "per ft2")</f>
        <v>per ft2</v>
      </c>
      <c r="H7" s="1"/>
      <c r="I7" s="15" t="s">
        <v>53</v>
      </c>
      <c r="J7" s="1019">
        <v>0.06</v>
      </c>
    </row>
    <row r="8" spans="1:28" ht="12.75" customHeight="1">
      <c r="A8" s="27"/>
      <c r="B8" s="27"/>
      <c r="C8" s="968"/>
      <c r="D8" s="42" t="s">
        <v>54</v>
      </c>
      <c r="E8" s="43"/>
      <c r="F8" s="35"/>
      <c r="G8" s="44"/>
      <c r="H8" s="1"/>
      <c r="I8" s="15" t="s">
        <v>55</v>
      </c>
      <c r="J8" s="40">
        <v>10</v>
      </c>
      <c r="K8" s="1"/>
      <c r="L8" s="1"/>
      <c r="M8" s="1"/>
      <c r="N8" s="1"/>
      <c r="O8" s="1"/>
      <c r="P8" s="1"/>
      <c r="Q8" s="1"/>
      <c r="R8" s="1"/>
      <c r="S8" s="1"/>
      <c r="T8" s="1"/>
      <c r="U8" s="1"/>
      <c r="V8" s="1"/>
      <c r="W8" s="1"/>
      <c r="X8" s="1"/>
      <c r="Y8" s="1"/>
      <c r="Z8" s="1"/>
      <c r="AA8" s="1"/>
      <c r="AB8" s="1"/>
    </row>
    <row r="9" spans="1:28" ht="26.4">
      <c r="A9" s="27"/>
      <c r="B9" s="27"/>
      <c r="C9" s="27"/>
      <c r="D9" s="45"/>
      <c r="E9" s="46" t="s">
        <v>56</v>
      </c>
      <c r="F9" s="46" t="s">
        <v>57</v>
      </c>
      <c r="G9" s="47" t="s">
        <v>58</v>
      </c>
      <c r="H9" s="1"/>
      <c r="I9" s="48" t="s">
        <v>59</v>
      </c>
      <c r="J9" s="49">
        <f>IFERROR(-PMT(J7,J8,J6)/12,0)</f>
        <v>11322.318529368802</v>
      </c>
    </row>
    <row r="10" spans="1:28" ht="12" customHeight="1">
      <c r="A10" s="50"/>
      <c r="B10" s="50"/>
      <c r="C10" s="51" t="s">
        <v>60</v>
      </c>
      <c r="D10" s="52" t="s">
        <v>61</v>
      </c>
      <c r="E10" s="53">
        <f>SUM(E11:E24)</f>
        <v>50000</v>
      </c>
      <c r="F10" s="53">
        <f>IFERROR(E10/$F$4, 0)</f>
        <v>10</v>
      </c>
      <c r="G10" s="54" t="s">
        <v>62</v>
      </c>
      <c r="H10" s="1"/>
      <c r="I10" s="1"/>
    </row>
    <row r="11" spans="1:28" ht="12" customHeight="1">
      <c r="A11" s="28"/>
      <c r="B11" s="28"/>
      <c r="C11" s="55" t="s">
        <v>63</v>
      </c>
      <c r="D11" s="56" t="s">
        <v>64</v>
      </c>
      <c r="E11" s="57">
        <v>50000</v>
      </c>
      <c r="F11" s="58">
        <f t="shared" ref="F11:F24" si="0">IF(E11="TBD", 0, IF($F$4=0, "", E11/$F$4))</f>
        <v>10</v>
      </c>
      <c r="G11" s="59" t="s">
        <v>65</v>
      </c>
      <c r="H11" s="1"/>
      <c r="I11" s="1"/>
    </row>
    <row r="12" spans="1:28" ht="20.399999999999999">
      <c r="A12" s="28"/>
      <c r="B12" s="28"/>
      <c r="C12" s="55" t="s">
        <v>66</v>
      </c>
      <c r="D12" s="56" t="s">
        <v>67</v>
      </c>
      <c r="E12" s="57"/>
      <c r="F12" s="58">
        <f t="shared" si="0"/>
        <v>0</v>
      </c>
      <c r="G12" s="59"/>
      <c r="H12" s="1"/>
      <c r="I12" s="36" t="s">
        <v>68</v>
      </c>
    </row>
    <row r="13" spans="1:28" ht="12" customHeight="1">
      <c r="A13" s="28"/>
      <c r="B13" s="28"/>
      <c r="C13" s="55" t="s">
        <v>69</v>
      </c>
      <c r="D13" s="56"/>
      <c r="E13" s="57"/>
      <c r="F13" s="58">
        <f t="shared" si="0"/>
        <v>0</v>
      </c>
      <c r="G13" s="59"/>
      <c r="H13" s="1"/>
      <c r="I13" s="60" t="s">
        <v>70</v>
      </c>
      <c r="J13" s="61" t="s">
        <v>71</v>
      </c>
      <c r="K13" s="61" t="s">
        <v>72</v>
      </c>
      <c r="L13" s="61" t="s">
        <v>73</v>
      </c>
      <c r="M13" s="61" t="s">
        <v>74</v>
      </c>
      <c r="N13" s="61" t="s">
        <v>75</v>
      </c>
      <c r="O13" s="61" t="s">
        <v>76</v>
      </c>
      <c r="P13" s="61" t="s">
        <v>77</v>
      </c>
      <c r="Q13" s="61" t="s">
        <v>78</v>
      </c>
      <c r="R13" s="61" t="s">
        <v>79</v>
      </c>
      <c r="S13" s="61" t="s">
        <v>80</v>
      </c>
      <c r="T13" s="61" t="s">
        <v>81</v>
      </c>
      <c r="U13" s="61" t="s">
        <v>82</v>
      </c>
      <c r="V13" s="61" t="s">
        <v>83</v>
      </c>
      <c r="W13" s="61" t="s">
        <v>84</v>
      </c>
      <c r="X13" s="61" t="s">
        <v>85</v>
      </c>
    </row>
    <row r="14" spans="1:28" ht="20.399999999999999">
      <c r="A14" s="28"/>
      <c r="B14" s="28"/>
      <c r="C14" s="55" t="s">
        <v>86</v>
      </c>
      <c r="D14" s="56" t="s">
        <v>87</v>
      </c>
      <c r="E14" s="57"/>
      <c r="F14" s="58">
        <f t="shared" si="0"/>
        <v>0</v>
      </c>
      <c r="G14" s="59"/>
      <c r="H14" s="6"/>
      <c r="I14" s="62" t="s">
        <v>65</v>
      </c>
      <c r="J14" s="63">
        <f>SUMIF('Startup Costs'!$G$11:$G$543, 'Startup Costs'!I14, 'Startup Costs'!$E$11:$E$543)</f>
        <v>50000</v>
      </c>
      <c r="K14" s="64">
        <v>0.1</v>
      </c>
      <c r="L14" s="65">
        <f t="shared" ref="L14:L18" si="1">K14*J14</f>
        <v>5000</v>
      </c>
      <c r="M14" s="64">
        <v>20</v>
      </c>
      <c r="N14" s="65" t="s">
        <v>88</v>
      </c>
      <c r="O14" s="65">
        <f t="shared" ref="O14:X14" si="2">($J14-$L14)/$M14</f>
        <v>2250</v>
      </c>
      <c r="P14" s="65">
        <f t="shared" si="2"/>
        <v>2250</v>
      </c>
      <c r="Q14" s="65">
        <f t="shared" si="2"/>
        <v>2250</v>
      </c>
      <c r="R14" s="65">
        <f t="shared" si="2"/>
        <v>2250</v>
      </c>
      <c r="S14" s="65">
        <f t="shared" si="2"/>
        <v>2250</v>
      </c>
      <c r="T14" s="65">
        <f t="shared" si="2"/>
        <v>2250</v>
      </c>
      <c r="U14" s="65">
        <f t="shared" si="2"/>
        <v>2250</v>
      </c>
      <c r="V14" s="65">
        <f t="shared" si="2"/>
        <v>2250</v>
      </c>
      <c r="W14" s="65">
        <f t="shared" si="2"/>
        <v>2250</v>
      </c>
      <c r="X14" s="65">
        <f t="shared" si="2"/>
        <v>2250</v>
      </c>
      <c r="Y14" s="6"/>
      <c r="Z14" s="6"/>
      <c r="AA14" s="6"/>
      <c r="AB14" s="6"/>
    </row>
    <row r="15" spans="1:28" ht="20.399999999999999">
      <c r="A15" s="28"/>
      <c r="B15" s="28"/>
      <c r="C15" s="55" t="s">
        <v>89</v>
      </c>
      <c r="D15" s="56" t="s">
        <v>90</v>
      </c>
      <c r="E15" s="57"/>
      <c r="F15" s="58">
        <f t="shared" si="0"/>
        <v>0</v>
      </c>
      <c r="G15" s="59"/>
      <c r="H15" s="1"/>
      <c r="I15" s="62" t="s">
        <v>91</v>
      </c>
      <c r="J15" s="63">
        <f>SUMIF('Startup Costs'!$G$11:$G$543, 'Startup Costs'!I15, 'Startup Costs'!$E$11:$E$543)</f>
        <v>0</v>
      </c>
      <c r="K15" s="64">
        <v>0.1</v>
      </c>
      <c r="L15" s="65">
        <f t="shared" si="1"/>
        <v>0</v>
      </c>
      <c r="M15" s="64">
        <v>10</v>
      </c>
      <c r="N15" s="65" t="s">
        <v>88</v>
      </c>
      <c r="O15" s="65">
        <f t="shared" ref="O15:X15" si="3">($J15-$L15)/$M15</f>
        <v>0</v>
      </c>
      <c r="P15" s="65">
        <f t="shared" si="3"/>
        <v>0</v>
      </c>
      <c r="Q15" s="65">
        <f t="shared" si="3"/>
        <v>0</v>
      </c>
      <c r="R15" s="65">
        <f t="shared" si="3"/>
        <v>0</v>
      </c>
      <c r="S15" s="65">
        <f t="shared" si="3"/>
        <v>0</v>
      </c>
      <c r="T15" s="65">
        <f t="shared" si="3"/>
        <v>0</v>
      </c>
      <c r="U15" s="65">
        <f t="shared" si="3"/>
        <v>0</v>
      </c>
      <c r="V15" s="65">
        <f t="shared" si="3"/>
        <v>0</v>
      </c>
      <c r="W15" s="65">
        <f t="shared" si="3"/>
        <v>0</v>
      </c>
      <c r="X15" s="65">
        <f t="shared" si="3"/>
        <v>0</v>
      </c>
    </row>
    <row r="16" spans="1:28" ht="20.399999999999999">
      <c r="A16" s="28"/>
      <c r="B16" s="28"/>
      <c r="C16" s="55" t="s">
        <v>92</v>
      </c>
      <c r="D16" s="56" t="s">
        <v>93</v>
      </c>
      <c r="E16" s="57"/>
      <c r="F16" s="58">
        <f t="shared" si="0"/>
        <v>0</v>
      </c>
      <c r="G16" s="59"/>
      <c r="H16" s="1"/>
      <c r="I16" s="66" t="s">
        <v>94</v>
      </c>
      <c r="J16" s="63">
        <f>SUMIF('Startup Costs'!$G$11:$G$543, 'Startup Costs'!I16, 'Startup Costs'!$E$11:$E$543)</f>
        <v>0</v>
      </c>
      <c r="K16" s="64">
        <v>0.1</v>
      </c>
      <c r="L16" s="65">
        <f t="shared" si="1"/>
        <v>0</v>
      </c>
      <c r="M16" s="64">
        <v>5</v>
      </c>
      <c r="N16" s="65" t="s">
        <v>88</v>
      </c>
      <c r="O16" s="65">
        <f t="shared" ref="O16:X16" si="4">($J16-$L16)/$M16</f>
        <v>0</v>
      </c>
      <c r="P16" s="65">
        <f t="shared" si="4"/>
        <v>0</v>
      </c>
      <c r="Q16" s="65">
        <f t="shared" si="4"/>
        <v>0</v>
      </c>
      <c r="R16" s="65">
        <f t="shared" si="4"/>
        <v>0</v>
      </c>
      <c r="S16" s="65">
        <f t="shared" si="4"/>
        <v>0</v>
      </c>
      <c r="T16" s="65">
        <f t="shared" si="4"/>
        <v>0</v>
      </c>
      <c r="U16" s="65">
        <f t="shared" si="4"/>
        <v>0</v>
      </c>
      <c r="V16" s="65">
        <f t="shared" si="4"/>
        <v>0</v>
      </c>
      <c r="W16" s="65">
        <f t="shared" si="4"/>
        <v>0</v>
      </c>
      <c r="X16" s="65">
        <f t="shared" si="4"/>
        <v>0</v>
      </c>
    </row>
    <row r="17" spans="1:28" ht="12" customHeight="1">
      <c r="A17" s="28"/>
      <c r="B17" s="28"/>
      <c r="C17" s="55" t="s">
        <v>95</v>
      </c>
      <c r="D17" s="56" t="s">
        <v>96</v>
      </c>
      <c r="E17" s="57"/>
      <c r="F17" s="58">
        <f t="shared" si="0"/>
        <v>0</v>
      </c>
      <c r="G17" s="59"/>
      <c r="H17" s="1"/>
      <c r="I17" s="62" t="s">
        <v>97</v>
      </c>
      <c r="J17" s="63">
        <f>SUMIF('Startup Costs'!$G$11:$G$543, 'Startup Costs'!I17, 'Startup Costs'!$E$11:$E$543)</f>
        <v>0</v>
      </c>
      <c r="K17" s="64">
        <v>0.1</v>
      </c>
      <c r="L17" s="65">
        <f t="shared" si="1"/>
        <v>0</v>
      </c>
      <c r="M17" s="64">
        <v>5</v>
      </c>
      <c r="N17" s="65" t="s">
        <v>88</v>
      </c>
      <c r="O17" s="65">
        <f t="shared" ref="O17:X17" si="5">($J17-$L17)/$M17</f>
        <v>0</v>
      </c>
      <c r="P17" s="65">
        <f t="shared" si="5"/>
        <v>0</v>
      </c>
      <c r="Q17" s="65">
        <f t="shared" si="5"/>
        <v>0</v>
      </c>
      <c r="R17" s="65">
        <f t="shared" si="5"/>
        <v>0</v>
      </c>
      <c r="S17" s="65">
        <f t="shared" si="5"/>
        <v>0</v>
      </c>
      <c r="T17" s="65">
        <f t="shared" si="5"/>
        <v>0</v>
      </c>
      <c r="U17" s="65">
        <f t="shared" si="5"/>
        <v>0</v>
      </c>
      <c r="V17" s="65">
        <f t="shared" si="5"/>
        <v>0</v>
      </c>
      <c r="W17" s="65">
        <f t="shared" si="5"/>
        <v>0</v>
      </c>
      <c r="X17" s="65">
        <f t="shared" si="5"/>
        <v>0</v>
      </c>
    </row>
    <row r="18" spans="1:28" ht="13.2">
      <c r="A18" s="28"/>
      <c r="B18" s="28"/>
      <c r="C18" s="55" t="s">
        <v>98</v>
      </c>
      <c r="D18" s="56" t="s">
        <v>99</v>
      </c>
      <c r="E18" s="57"/>
      <c r="F18" s="58">
        <f t="shared" si="0"/>
        <v>0</v>
      </c>
      <c r="G18" s="59"/>
      <c r="H18" s="1"/>
      <c r="I18" s="62" t="s">
        <v>100</v>
      </c>
      <c r="J18" s="63">
        <f>SUMIF('Startup Costs'!$G$11:$G$543, 'Startup Costs'!I18, 'Startup Costs'!$E$11:$E$543)</f>
        <v>0</v>
      </c>
      <c r="K18" s="64">
        <v>0.1</v>
      </c>
      <c r="L18" s="65">
        <f t="shared" si="1"/>
        <v>0</v>
      </c>
      <c r="M18" s="64">
        <v>15</v>
      </c>
      <c r="N18" s="65" t="s">
        <v>88</v>
      </c>
      <c r="O18" s="65">
        <f t="shared" ref="O18:X18" si="6">($J18-$L18)/$M18</f>
        <v>0</v>
      </c>
      <c r="P18" s="65">
        <f t="shared" si="6"/>
        <v>0</v>
      </c>
      <c r="Q18" s="65">
        <f t="shared" si="6"/>
        <v>0</v>
      </c>
      <c r="R18" s="65">
        <f t="shared" si="6"/>
        <v>0</v>
      </c>
      <c r="S18" s="65">
        <f t="shared" si="6"/>
        <v>0</v>
      </c>
      <c r="T18" s="65">
        <f t="shared" si="6"/>
        <v>0</v>
      </c>
      <c r="U18" s="65">
        <f t="shared" si="6"/>
        <v>0</v>
      </c>
      <c r="V18" s="65">
        <f t="shared" si="6"/>
        <v>0</v>
      </c>
      <c r="W18" s="65">
        <f t="shared" si="6"/>
        <v>0</v>
      </c>
      <c r="X18" s="65">
        <f t="shared" si="6"/>
        <v>0</v>
      </c>
    </row>
    <row r="19" spans="1:28" ht="20.399999999999999">
      <c r="A19" s="28"/>
      <c r="B19" s="28"/>
      <c r="C19" s="55" t="s">
        <v>101</v>
      </c>
      <c r="D19" s="56" t="s">
        <v>102</v>
      </c>
      <c r="E19" s="57"/>
      <c r="F19" s="58">
        <f t="shared" si="0"/>
        <v>0</v>
      </c>
      <c r="G19" s="59"/>
      <c r="H19" s="1"/>
      <c r="I19" s="67"/>
      <c r="J19" s="68"/>
      <c r="K19" s="68"/>
      <c r="L19" s="68"/>
      <c r="M19" s="68"/>
      <c r="N19" s="69" t="s">
        <v>103</v>
      </c>
      <c r="O19" s="69">
        <f t="shared" ref="O19:X19" si="7">SUM(O14:O18)</f>
        <v>2250</v>
      </c>
      <c r="P19" s="69">
        <f t="shared" si="7"/>
        <v>2250</v>
      </c>
      <c r="Q19" s="69">
        <f t="shared" si="7"/>
        <v>2250</v>
      </c>
      <c r="R19" s="69">
        <f t="shared" si="7"/>
        <v>2250</v>
      </c>
      <c r="S19" s="69">
        <f t="shared" si="7"/>
        <v>2250</v>
      </c>
      <c r="T19" s="69">
        <f t="shared" si="7"/>
        <v>2250</v>
      </c>
      <c r="U19" s="69">
        <f t="shared" si="7"/>
        <v>2250</v>
      </c>
      <c r="V19" s="69">
        <f t="shared" si="7"/>
        <v>2250</v>
      </c>
      <c r="W19" s="69">
        <f t="shared" si="7"/>
        <v>2250</v>
      </c>
      <c r="X19" s="69">
        <f t="shared" si="7"/>
        <v>2250</v>
      </c>
    </row>
    <row r="20" spans="1:28" ht="13.2">
      <c r="A20" s="28"/>
      <c r="B20" s="28"/>
      <c r="C20" s="55"/>
      <c r="D20" s="56"/>
      <c r="E20" s="57"/>
      <c r="F20" s="58">
        <f t="shared" si="0"/>
        <v>0</v>
      </c>
      <c r="G20" s="59"/>
      <c r="H20" s="1"/>
      <c r="I20" s="67"/>
      <c r="J20" s="67"/>
      <c r="K20" s="67"/>
      <c r="L20" s="67"/>
      <c r="M20" s="67"/>
      <c r="N20" s="70"/>
      <c r="O20" s="71"/>
      <c r="P20" s="71"/>
      <c r="Q20" s="71"/>
      <c r="R20" s="71"/>
      <c r="S20" s="71"/>
      <c r="T20" s="71"/>
      <c r="U20" s="71"/>
      <c r="V20" s="71"/>
      <c r="W20" s="71"/>
      <c r="X20" s="71"/>
      <c r="Y20" s="1"/>
      <c r="Z20" s="1"/>
      <c r="AA20" s="1"/>
      <c r="AB20" s="1"/>
    </row>
    <row r="21" spans="1:28" ht="15.75" customHeight="1">
      <c r="A21" s="28"/>
      <c r="B21" s="28"/>
      <c r="C21" s="55"/>
      <c r="D21" s="56"/>
      <c r="E21" s="57"/>
      <c r="F21" s="58">
        <f t="shared" si="0"/>
        <v>0</v>
      </c>
      <c r="G21" s="59"/>
      <c r="H21" s="1"/>
      <c r="I21" s="67"/>
      <c r="J21" s="67"/>
      <c r="K21" s="67"/>
      <c r="L21" s="67"/>
      <c r="M21" s="67"/>
      <c r="N21" s="70"/>
      <c r="O21" s="71"/>
      <c r="P21" s="71"/>
      <c r="Q21" s="71"/>
      <c r="R21" s="71"/>
      <c r="S21" s="71"/>
      <c r="T21" s="71"/>
      <c r="U21" s="71"/>
      <c r="V21" s="71"/>
      <c r="W21" s="71"/>
      <c r="X21" s="71"/>
      <c r="Y21" s="1"/>
      <c r="Z21" s="1"/>
      <c r="AA21" s="1"/>
      <c r="AB21" s="1"/>
    </row>
    <row r="22" spans="1:28" ht="15.75" customHeight="1">
      <c r="A22" s="28"/>
      <c r="B22" s="28"/>
      <c r="C22" s="55"/>
      <c r="D22" s="56"/>
      <c r="E22" s="57"/>
      <c r="F22" s="58">
        <f t="shared" si="0"/>
        <v>0</v>
      </c>
      <c r="G22" s="59"/>
      <c r="H22" s="1"/>
      <c r="I22" s="67"/>
      <c r="J22" s="67"/>
      <c r="K22" s="67"/>
      <c r="L22" s="67"/>
      <c r="M22" s="67"/>
      <c r="N22" s="70"/>
      <c r="O22" s="71"/>
      <c r="P22" s="71"/>
      <c r="Q22" s="71"/>
      <c r="R22" s="71"/>
      <c r="S22" s="71"/>
      <c r="T22" s="71"/>
      <c r="U22" s="71"/>
      <c r="V22" s="71"/>
      <c r="W22" s="71"/>
      <c r="X22" s="71"/>
      <c r="Y22" s="1"/>
      <c r="Z22" s="1"/>
      <c r="AA22" s="1"/>
      <c r="AB22" s="1"/>
    </row>
    <row r="23" spans="1:28" ht="15.75" customHeight="1">
      <c r="A23" s="28"/>
      <c r="B23" s="28"/>
      <c r="C23" s="55"/>
      <c r="D23" s="56"/>
      <c r="E23" s="57"/>
      <c r="F23" s="58">
        <f t="shared" si="0"/>
        <v>0</v>
      </c>
      <c r="G23" s="59"/>
      <c r="H23" s="1"/>
      <c r="I23" s="67"/>
      <c r="J23" s="67"/>
      <c r="K23" s="67"/>
      <c r="L23" s="67"/>
      <c r="M23" s="67"/>
      <c r="N23" s="70"/>
      <c r="O23" s="71"/>
      <c r="P23" s="71"/>
      <c r="Q23" s="71"/>
      <c r="R23" s="71"/>
      <c r="S23" s="71"/>
      <c r="T23" s="71"/>
      <c r="U23" s="71"/>
      <c r="V23" s="71"/>
      <c r="W23" s="71"/>
      <c r="X23" s="71"/>
      <c r="Y23" s="1"/>
      <c r="Z23" s="1"/>
      <c r="AA23" s="1"/>
      <c r="AB23" s="1"/>
    </row>
    <row r="24" spans="1:28" ht="15.75" customHeight="1">
      <c r="A24" s="28"/>
      <c r="B24" s="28"/>
      <c r="C24" s="55"/>
      <c r="D24" s="56"/>
      <c r="E24" s="57"/>
      <c r="F24" s="58">
        <f t="shared" si="0"/>
        <v>0</v>
      </c>
      <c r="G24" s="59"/>
      <c r="H24" s="1"/>
      <c r="I24" s="67"/>
      <c r="J24" s="67"/>
      <c r="K24" s="67"/>
      <c r="L24" s="67"/>
      <c r="M24" s="67"/>
      <c r="N24" s="70"/>
      <c r="O24" s="71"/>
      <c r="P24" s="71"/>
      <c r="Q24" s="71"/>
      <c r="R24" s="71"/>
      <c r="S24" s="71"/>
      <c r="T24" s="71"/>
      <c r="U24" s="71"/>
      <c r="V24" s="71"/>
      <c r="W24" s="71"/>
      <c r="X24" s="71"/>
      <c r="Y24" s="1"/>
      <c r="Z24" s="1"/>
      <c r="AA24" s="1"/>
      <c r="AB24" s="1"/>
    </row>
    <row r="25" spans="1:28" ht="12" customHeight="1">
      <c r="A25" s="24"/>
      <c r="B25" s="24"/>
      <c r="C25" s="1"/>
      <c r="D25" s="72"/>
      <c r="E25" s="73"/>
      <c r="F25" s="73"/>
      <c r="G25" s="74"/>
      <c r="H25" s="1"/>
      <c r="I25" s="1"/>
    </row>
    <row r="26" spans="1:28" ht="12" customHeight="1">
      <c r="A26" s="50"/>
      <c r="B26" s="50"/>
      <c r="C26" s="51" t="s">
        <v>104</v>
      </c>
      <c r="D26" s="52" t="s">
        <v>61</v>
      </c>
      <c r="E26" s="75">
        <f>SUM(E27:E38)</f>
        <v>0</v>
      </c>
      <c r="F26" s="75">
        <f>IFERROR(E26/$F$4, 0)</f>
        <v>0</v>
      </c>
      <c r="G26" s="76"/>
      <c r="H26" s="1"/>
      <c r="I26" s="1"/>
    </row>
    <row r="27" spans="1:28" ht="15.75" customHeight="1">
      <c r="A27" s="28"/>
      <c r="B27" s="28"/>
      <c r="C27" s="55" t="s">
        <v>105</v>
      </c>
      <c r="D27" s="56" t="s">
        <v>106</v>
      </c>
      <c r="E27" s="57"/>
      <c r="F27" s="58">
        <f t="shared" ref="F27:F38" si="8">IF(E27="TBD", 0, IF($F$4=0, "", E27/$F$4))</f>
        <v>0</v>
      </c>
      <c r="G27" s="59"/>
      <c r="H27" s="1"/>
      <c r="I27" s="1"/>
    </row>
    <row r="28" spans="1:28" ht="15.75" customHeight="1">
      <c r="A28" s="28"/>
      <c r="B28" s="28"/>
      <c r="C28" s="55" t="s">
        <v>107</v>
      </c>
      <c r="D28" s="56" t="s">
        <v>108</v>
      </c>
      <c r="E28" s="57"/>
      <c r="F28" s="58">
        <f t="shared" si="8"/>
        <v>0</v>
      </c>
      <c r="G28" s="59"/>
      <c r="H28" s="1"/>
      <c r="I28" s="1" t="str">
        <f>C10</f>
        <v>Greenhouse and/or Building Improvements</v>
      </c>
      <c r="J28" s="77">
        <f>E10</f>
        <v>50000</v>
      </c>
    </row>
    <row r="29" spans="1:28" ht="12" customHeight="1">
      <c r="A29" s="28"/>
      <c r="B29" s="28"/>
      <c r="C29" s="55" t="s">
        <v>109</v>
      </c>
      <c r="D29" s="56" t="s">
        <v>110</v>
      </c>
      <c r="E29" s="57"/>
      <c r="F29" s="58">
        <f t="shared" si="8"/>
        <v>0</v>
      </c>
      <c r="G29" s="59"/>
      <c r="H29" s="1"/>
      <c r="I29" s="1" t="str">
        <f>C26</f>
        <v>Aquaponic System</v>
      </c>
      <c r="J29" s="77">
        <f>E26</f>
        <v>0</v>
      </c>
    </row>
    <row r="30" spans="1:28" ht="15.75" customHeight="1">
      <c r="A30" s="28"/>
      <c r="B30" s="28"/>
      <c r="C30" s="55" t="s">
        <v>111</v>
      </c>
      <c r="D30" s="56" t="s">
        <v>112</v>
      </c>
      <c r="E30" s="57"/>
      <c r="F30" s="58">
        <f t="shared" si="8"/>
        <v>0</v>
      </c>
      <c r="G30" s="59"/>
      <c r="H30" s="1"/>
      <c r="I30" s="1" t="str">
        <f>C40</f>
        <v>City and County Entitlement</v>
      </c>
      <c r="J30" s="77">
        <f>E40</f>
        <v>0</v>
      </c>
    </row>
    <row r="31" spans="1:28" ht="12" customHeight="1">
      <c r="A31" s="28"/>
      <c r="B31" s="28"/>
      <c r="C31" s="55" t="s">
        <v>113</v>
      </c>
      <c r="D31" s="56" t="s">
        <v>114</v>
      </c>
      <c r="E31" s="57"/>
      <c r="F31" s="58">
        <f t="shared" si="8"/>
        <v>0</v>
      </c>
      <c r="G31" s="59"/>
      <c r="H31" s="1"/>
      <c r="I31" s="1" t="str">
        <f>C53</f>
        <v>Site Development</v>
      </c>
      <c r="J31" s="77">
        <f>E53</f>
        <v>0</v>
      </c>
    </row>
    <row r="32" spans="1:28" ht="15.75" customHeight="1">
      <c r="A32" s="28"/>
      <c r="B32" s="28"/>
      <c r="C32" s="55" t="s">
        <v>115</v>
      </c>
      <c r="D32" s="56" t="s">
        <v>116</v>
      </c>
      <c r="E32" s="57"/>
      <c r="F32" s="58">
        <f t="shared" si="8"/>
        <v>0</v>
      </c>
      <c r="G32" s="59"/>
      <c r="H32" s="1"/>
      <c r="I32" s="1" t="str">
        <f>C73</f>
        <v>FF&amp;E</v>
      </c>
      <c r="J32" s="77">
        <f>E73</f>
        <v>0</v>
      </c>
    </row>
    <row r="33" spans="1:28" ht="15.75" customHeight="1">
      <c r="A33" s="28"/>
      <c r="B33" s="28"/>
      <c r="C33" s="55" t="s">
        <v>117</v>
      </c>
      <c r="D33" s="56" t="s">
        <v>118</v>
      </c>
      <c r="E33" s="57"/>
      <c r="F33" s="58">
        <f t="shared" si="8"/>
        <v>0</v>
      </c>
      <c r="G33" s="59"/>
      <c r="H33" s="1"/>
      <c r="I33" s="1" t="str">
        <f>C87</f>
        <v>Farm Supplies</v>
      </c>
      <c r="J33" s="77">
        <f>E87</f>
        <v>0</v>
      </c>
    </row>
    <row r="34" spans="1:28" ht="12" customHeight="1">
      <c r="A34" s="28"/>
      <c r="B34" s="28"/>
      <c r="C34" s="55" t="s">
        <v>119</v>
      </c>
      <c r="D34" s="56" t="s">
        <v>120</v>
      </c>
      <c r="E34" s="57"/>
      <c r="F34" s="58">
        <f t="shared" si="8"/>
        <v>0</v>
      </c>
      <c r="G34" s="59"/>
      <c r="H34" s="1"/>
      <c r="I34" s="1"/>
    </row>
    <row r="35" spans="1:28" ht="12" customHeight="1">
      <c r="A35" s="28"/>
      <c r="B35" s="28"/>
      <c r="C35" s="55"/>
      <c r="D35" s="56"/>
      <c r="E35" s="57"/>
      <c r="F35" s="58">
        <f t="shared" si="8"/>
        <v>0</v>
      </c>
      <c r="G35" s="59"/>
      <c r="H35" s="1"/>
      <c r="I35" s="1"/>
      <c r="J35" s="1"/>
      <c r="K35" s="1"/>
      <c r="L35" s="1"/>
      <c r="M35" s="1"/>
      <c r="N35" s="1"/>
      <c r="O35" s="1"/>
      <c r="P35" s="1"/>
      <c r="Q35" s="1"/>
      <c r="R35" s="1"/>
      <c r="S35" s="1"/>
      <c r="T35" s="1"/>
      <c r="U35" s="1"/>
      <c r="V35" s="1"/>
      <c r="W35" s="1"/>
      <c r="X35" s="1"/>
      <c r="Y35" s="1"/>
      <c r="Z35" s="1"/>
      <c r="AA35" s="1"/>
      <c r="AB35" s="1"/>
    </row>
    <row r="36" spans="1:28" ht="12" customHeight="1">
      <c r="A36" s="28"/>
      <c r="B36" s="28"/>
      <c r="C36" s="55"/>
      <c r="D36" s="56"/>
      <c r="E36" s="57"/>
      <c r="F36" s="58">
        <f t="shared" si="8"/>
        <v>0</v>
      </c>
      <c r="G36" s="59"/>
      <c r="H36" s="1"/>
      <c r="I36" s="1"/>
      <c r="J36" s="1"/>
      <c r="K36" s="1"/>
      <c r="L36" s="1"/>
      <c r="M36" s="1"/>
      <c r="N36" s="1"/>
      <c r="O36" s="1"/>
      <c r="P36" s="1"/>
      <c r="Q36" s="1"/>
      <c r="R36" s="1"/>
      <c r="S36" s="1"/>
      <c r="T36" s="1"/>
      <c r="U36" s="1"/>
      <c r="V36" s="1"/>
      <c r="W36" s="1"/>
      <c r="X36" s="1"/>
      <c r="Y36" s="1"/>
      <c r="Z36" s="1"/>
      <c r="AA36" s="1"/>
      <c r="AB36" s="1"/>
    </row>
    <row r="37" spans="1:28" ht="12" customHeight="1">
      <c r="A37" s="28"/>
      <c r="B37" s="28"/>
      <c r="C37" s="55"/>
      <c r="D37" s="56"/>
      <c r="E37" s="57"/>
      <c r="F37" s="58">
        <f t="shared" si="8"/>
        <v>0</v>
      </c>
      <c r="G37" s="59"/>
      <c r="H37" s="1"/>
      <c r="I37" s="1"/>
      <c r="J37" s="1"/>
      <c r="K37" s="1"/>
      <c r="L37" s="1"/>
      <c r="M37" s="1"/>
      <c r="N37" s="1"/>
      <c r="O37" s="1"/>
      <c r="P37" s="1"/>
      <c r="Q37" s="1"/>
      <c r="R37" s="1"/>
      <c r="S37" s="1"/>
      <c r="T37" s="1"/>
      <c r="U37" s="1"/>
      <c r="V37" s="1"/>
      <c r="W37" s="1"/>
      <c r="X37" s="1"/>
      <c r="Y37" s="1"/>
      <c r="Z37" s="1"/>
      <c r="AA37" s="1"/>
      <c r="AB37" s="1"/>
    </row>
    <row r="38" spans="1:28" ht="12" customHeight="1">
      <c r="A38" s="28"/>
      <c r="B38" s="28"/>
      <c r="C38" s="55"/>
      <c r="D38" s="56"/>
      <c r="E38" s="57"/>
      <c r="F38" s="58">
        <f t="shared" si="8"/>
        <v>0</v>
      </c>
      <c r="G38" s="59"/>
      <c r="H38" s="1"/>
      <c r="I38" s="1"/>
      <c r="J38" s="1"/>
      <c r="K38" s="1"/>
      <c r="L38" s="1"/>
      <c r="M38" s="1"/>
      <c r="N38" s="1"/>
      <c r="O38" s="1"/>
      <c r="P38" s="1"/>
      <c r="Q38" s="1"/>
      <c r="R38" s="1"/>
      <c r="S38" s="1"/>
      <c r="T38" s="1"/>
      <c r="U38" s="1"/>
      <c r="V38" s="1"/>
      <c r="W38" s="1"/>
      <c r="X38" s="1"/>
      <c r="Y38" s="1"/>
      <c r="Z38" s="1"/>
      <c r="AA38" s="1"/>
      <c r="AB38" s="1"/>
    </row>
    <row r="39" spans="1:28" ht="15.75" customHeight="1">
      <c r="A39" s="27"/>
      <c r="B39" s="27"/>
      <c r="C39" s="27"/>
      <c r="D39" s="45"/>
      <c r="E39" s="78"/>
      <c r="F39" s="78"/>
      <c r="G39" s="79"/>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50"/>
      <c r="B40" s="50"/>
      <c r="C40" s="51" t="s">
        <v>121</v>
      </c>
      <c r="D40" s="52" t="s">
        <v>61</v>
      </c>
      <c r="E40" s="75">
        <f>SUM(E41:E51)</f>
        <v>0</v>
      </c>
      <c r="F40" s="75">
        <f>IFERROR(E40/$F$4, 0)</f>
        <v>0</v>
      </c>
      <c r="G40" s="76"/>
      <c r="H40" s="1"/>
      <c r="I40" s="1"/>
    </row>
    <row r="41" spans="1:28" ht="20.25" customHeight="1">
      <c r="A41" s="28"/>
      <c r="B41" s="28"/>
      <c r="C41" s="55" t="s">
        <v>122</v>
      </c>
      <c r="D41" s="56" t="s">
        <v>123</v>
      </c>
      <c r="E41" s="57"/>
      <c r="F41" s="58">
        <f t="shared" ref="F41:F51" si="9">IF(E41="TBD", 0, IF($F$4=0, "", E41/$F$4))</f>
        <v>0</v>
      </c>
      <c r="G41" s="59"/>
      <c r="H41" s="1"/>
      <c r="I41" s="1"/>
    </row>
    <row r="42" spans="1:28" ht="20.25" customHeight="1">
      <c r="A42" s="28"/>
      <c r="B42" s="28"/>
      <c r="C42" s="55" t="s">
        <v>124</v>
      </c>
      <c r="D42" s="56" t="s">
        <v>125</v>
      </c>
      <c r="E42" s="57"/>
      <c r="F42" s="58">
        <f t="shared" si="9"/>
        <v>0</v>
      </c>
      <c r="G42" s="59"/>
      <c r="H42" s="1"/>
      <c r="I42" s="1"/>
    </row>
    <row r="43" spans="1:28" ht="18" customHeight="1">
      <c r="A43" s="28"/>
      <c r="B43" s="28"/>
      <c r="C43" s="55" t="s">
        <v>126</v>
      </c>
      <c r="D43" s="56" t="s">
        <v>127</v>
      </c>
      <c r="E43" s="57"/>
      <c r="F43" s="58">
        <f t="shared" si="9"/>
        <v>0</v>
      </c>
      <c r="G43" s="59"/>
      <c r="H43" s="1"/>
      <c r="I43" s="1"/>
    </row>
    <row r="44" spans="1:28" ht="15.75" customHeight="1">
      <c r="A44" s="28"/>
      <c r="B44" s="28"/>
      <c r="C44" s="55" t="s">
        <v>128</v>
      </c>
      <c r="D44" s="56" t="s">
        <v>129</v>
      </c>
      <c r="E44" s="57"/>
      <c r="F44" s="58">
        <f t="shared" si="9"/>
        <v>0</v>
      </c>
      <c r="G44" s="59"/>
      <c r="H44" s="1"/>
      <c r="I44" s="1"/>
    </row>
    <row r="45" spans="1:28" ht="15.75" customHeight="1">
      <c r="A45" s="28"/>
      <c r="B45" s="28"/>
      <c r="C45" s="55" t="s">
        <v>130</v>
      </c>
      <c r="D45" s="56" t="s">
        <v>131</v>
      </c>
      <c r="E45" s="57"/>
      <c r="F45" s="58">
        <f t="shared" si="9"/>
        <v>0</v>
      </c>
      <c r="G45" s="59"/>
      <c r="H45" s="1"/>
      <c r="I45" s="1"/>
    </row>
    <row r="46" spans="1:28" ht="15.75" customHeight="1">
      <c r="A46" s="28"/>
      <c r="B46" s="28"/>
      <c r="C46" s="55" t="s">
        <v>132</v>
      </c>
      <c r="D46" s="56" t="s">
        <v>133</v>
      </c>
      <c r="E46" s="57"/>
      <c r="F46" s="58">
        <f t="shared" si="9"/>
        <v>0</v>
      </c>
      <c r="G46" s="59"/>
      <c r="H46" s="1"/>
      <c r="I46" s="1"/>
    </row>
    <row r="47" spans="1:28" ht="15.75" customHeight="1">
      <c r="A47" s="28"/>
      <c r="B47" s="28"/>
      <c r="C47" s="55" t="s">
        <v>134</v>
      </c>
      <c r="D47" s="56" t="s">
        <v>135</v>
      </c>
      <c r="E47" s="57"/>
      <c r="F47" s="58">
        <f t="shared" si="9"/>
        <v>0</v>
      </c>
      <c r="G47" s="59"/>
      <c r="H47" s="1"/>
      <c r="I47" s="1"/>
    </row>
    <row r="48" spans="1:28" ht="15.75" customHeight="1">
      <c r="A48" s="28"/>
      <c r="B48" s="28"/>
      <c r="C48" s="55"/>
      <c r="D48" s="56"/>
      <c r="E48" s="57"/>
      <c r="F48" s="58">
        <f t="shared" si="9"/>
        <v>0</v>
      </c>
      <c r="G48" s="59"/>
      <c r="H48" s="1"/>
      <c r="I48" s="1"/>
      <c r="J48" s="1"/>
      <c r="K48" s="1"/>
      <c r="L48" s="1"/>
      <c r="M48" s="1"/>
      <c r="N48" s="1"/>
      <c r="O48" s="1"/>
      <c r="P48" s="1"/>
      <c r="Q48" s="1"/>
      <c r="R48" s="1"/>
      <c r="S48" s="1"/>
      <c r="T48" s="1"/>
      <c r="U48" s="1"/>
      <c r="V48" s="1"/>
      <c r="W48" s="1"/>
      <c r="X48" s="1"/>
      <c r="Y48" s="1"/>
      <c r="Z48" s="1"/>
      <c r="AA48" s="1"/>
      <c r="AB48" s="1"/>
    </row>
    <row r="49" spans="1:28" ht="15.75" customHeight="1">
      <c r="A49" s="28"/>
      <c r="B49" s="28"/>
      <c r="C49" s="55"/>
      <c r="D49" s="56"/>
      <c r="E49" s="57"/>
      <c r="F49" s="58">
        <f t="shared" si="9"/>
        <v>0</v>
      </c>
      <c r="G49" s="59"/>
      <c r="H49" s="1"/>
      <c r="I49" s="1"/>
      <c r="J49" s="1"/>
      <c r="K49" s="1"/>
      <c r="L49" s="1"/>
      <c r="M49" s="1"/>
      <c r="N49" s="1"/>
      <c r="O49" s="1"/>
      <c r="P49" s="1"/>
      <c r="Q49" s="1"/>
      <c r="R49" s="1"/>
      <c r="S49" s="1"/>
      <c r="T49" s="1"/>
      <c r="U49" s="1"/>
      <c r="V49" s="1"/>
      <c r="W49" s="1"/>
      <c r="X49" s="1"/>
      <c r="Y49" s="1"/>
      <c r="Z49" s="1"/>
      <c r="AA49" s="1"/>
      <c r="AB49" s="1"/>
    </row>
    <row r="50" spans="1:28" ht="15.75" customHeight="1">
      <c r="A50" s="28"/>
      <c r="B50" s="28"/>
      <c r="C50" s="55"/>
      <c r="D50" s="56"/>
      <c r="E50" s="57"/>
      <c r="F50" s="58">
        <f t="shared" si="9"/>
        <v>0</v>
      </c>
      <c r="G50" s="59"/>
      <c r="H50" s="1"/>
      <c r="I50" s="1"/>
    </row>
    <row r="51" spans="1:28" ht="15.75" customHeight="1">
      <c r="A51" s="28"/>
      <c r="B51" s="28"/>
      <c r="C51" s="55"/>
      <c r="D51" s="56"/>
      <c r="E51" s="57"/>
      <c r="F51" s="58">
        <f t="shared" si="9"/>
        <v>0</v>
      </c>
      <c r="G51" s="59"/>
      <c r="H51" s="1"/>
      <c r="I51" s="1"/>
    </row>
    <row r="52" spans="1:28" ht="15.75" customHeight="1">
      <c r="A52" s="28"/>
      <c r="B52" s="28"/>
      <c r="C52" s="6"/>
      <c r="D52" s="72"/>
      <c r="E52" s="73"/>
      <c r="F52" s="73"/>
      <c r="G52" s="74"/>
      <c r="H52" s="1"/>
      <c r="I52" s="1"/>
    </row>
    <row r="53" spans="1:28" ht="15.75" customHeight="1">
      <c r="A53" s="50"/>
      <c r="B53" s="50"/>
      <c r="C53" s="51" t="s">
        <v>136</v>
      </c>
      <c r="D53" s="52" t="s">
        <v>61</v>
      </c>
      <c r="E53" s="75">
        <f>SUM(E54:E71)</f>
        <v>0</v>
      </c>
      <c r="F53" s="75">
        <f>IFERROR(E53/$F$4, 0)</f>
        <v>0</v>
      </c>
      <c r="G53" s="76"/>
      <c r="H53" s="1"/>
      <c r="I53" s="1"/>
    </row>
    <row r="54" spans="1:28" ht="15.75" customHeight="1">
      <c r="A54" s="28"/>
      <c r="B54" s="28"/>
      <c r="C54" s="55" t="s">
        <v>137</v>
      </c>
      <c r="D54" s="56" t="s">
        <v>138</v>
      </c>
      <c r="E54" s="57"/>
      <c r="F54" s="58">
        <f t="shared" ref="F54:F71" si="10">IF(E54="TBD", 0, IF($F$4=0, "", E54/$F$4))</f>
        <v>0</v>
      </c>
      <c r="G54" s="59"/>
      <c r="H54" s="1"/>
      <c r="I54" s="1"/>
    </row>
    <row r="55" spans="1:28" ht="15.75" customHeight="1">
      <c r="A55" s="28"/>
      <c r="B55" s="28"/>
      <c r="C55" s="55" t="s">
        <v>139</v>
      </c>
      <c r="D55" s="56" t="s">
        <v>140</v>
      </c>
      <c r="E55" s="57"/>
      <c r="F55" s="58">
        <f t="shared" si="10"/>
        <v>0</v>
      </c>
      <c r="G55" s="59"/>
      <c r="H55" s="1"/>
      <c r="I55" s="1"/>
    </row>
    <row r="56" spans="1:28" ht="15.75" customHeight="1">
      <c r="A56" s="28"/>
      <c r="B56" s="28"/>
      <c r="C56" s="55" t="s">
        <v>141</v>
      </c>
      <c r="D56" s="56" t="s">
        <v>142</v>
      </c>
      <c r="E56" s="57"/>
      <c r="F56" s="58">
        <f t="shared" si="10"/>
        <v>0</v>
      </c>
      <c r="G56" s="59"/>
      <c r="H56" s="1"/>
      <c r="I56" s="1"/>
    </row>
    <row r="57" spans="1:28" ht="15.75" customHeight="1">
      <c r="A57" s="28"/>
      <c r="B57" s="28"/>
      <c r="C57" s="55" t="s">
        <v>143</v>
      </c>
      <c r="D57" s="56" t="s">
        <v>144</v>
      </c>
      <c r="E57" s="57"/>
      <c r="F57" s="58">
        <f t="shared" si="10"/>
        <v>0</v>
      </c>
      <c r="G57" s="59"/>
      <c r="H57" s="1"/>
      <c r="I57" s="1"/>
    </row>
    <row r="58" spans="1:28" ht="15.75" customHeight="1">
      <c r="A58" s="28"/>
      <c r="B58" s="28"/>
      <c r="C58" s="55" t="s">
        <v>145</v>
      </c>
      <c r="D58" s="56" t="s">
        <v>146</v>
      </c>
      <c r="E58" s="57"/>
      <c r="F58" s="58">
        <f t="shared" si="10"/>
        <v>0</v>
      </c>
      <c r="G58" s="59"/>
      <c r="H58" s="1"/>
      <c r="I58" s="1"/>
    </row>
    <row r="59" spans="1:28" ht="15.75" customHeight="1">
      <c r="A59" s="28"/>
      <c r="B59" s="28"/>
      <c r="C59" s="55" t="s">
        <v>147</v>
      </c>
      <c r="D59" s="56" t="s">
        <v>148</v>
      </c>
      <c r="E59" s="57"/>
      <c r="F59" s="58">
        <f t="shared" si="10"/>
        <v>0</v>
      </c>
      <c r="G59" s="59"/>
      <c r="H59" s="1"/>
      <c r="I59" s="1"/>
    </row>
    <row r="60" spans="1:28" ht="15.75" customHeight="1">
      <c r="A60" s="28"/>
      <c r="B60" s="28"/>
      <c r="C60" s="55" t="s">
        <v>149</v>
      </c>
      <c r="D60" s="56" t="s">
        <v>150</v>
      </c>
      <c r="E60" s="57"/>
      <c r="F60" s="58">
        <f t="shared" si="10"/>
        <v>0</v>
      </c>
      <c r="G60" s="59"/>
      <c r="H60" s="1"/>
      <c r="I60" s="1"/>
    </row>
    <row r="61" spans="1:28" ht="15.75" customHeight="1">
      <c r="A61" s="28"/>
      <c r="B61" s="28"/>
      <c r="C61" s="55" t="s">
        <v>151</v>
      </c>
      <c r="D61" s="56" t="s">
        <v>152</v>
      </c>
      <c r="E61" s="57"/>
      <c r="F61" s="58">
        <f t="shared" si="10"/>
        <v>0</v>
      </c>
      <c r="G61" s="59"/>
      <c r="H61" s="1"/>
      <c r="I61" s="1"/>
    </row>
    <row r="62" spans="1:28" ht="15.75" customHeight="1">
      <c r="A62" s="28"/>
      <c r="B62" s="28"/>
      <c r="C62" s="55" t="s">
        <v>153</v>
      </c>
      <c r="D62" s="56" t="s">
        <v>154</v>
      </c>
      <c r="E62" s="57"/>
      <c r="F62" s="58">
        <f t="shared" si="10"/>
        <v>0</v>
      </c>
      <c r="G62" s="59"/>
      <c r="H62" s="1"/>
      <c r="I62" s="1"/>
    </row>
    <row r="63" spans="1:28" ht="15.75" customHeight="1">
      <c r="A63" s="28"/>
      <c r="B63" s="28"/>
      <c r="C63" s="55" t="s">
        <v>155</v>
      </c>
      <c r="D63" s="56" t="s">
        <v>156</v>
      </c>
      <c r="E63" s="57"/>
      <c r="F63" s="58">
        <f t="shared" si="10"/>
        <v>0</v>
      </c>
      <c r="G63" s="59"/>
      <c r="H63" s="1"/>
      <c r="I63" s="1"/>
    </row>
    <row r="64" spans="1:28" ht="15.75" customHeight="1">
      <c r="A64" s="28"/>
      <c r="B64" s="28"/>
      <c r="C64" s="55" t="s">
        <v>157</v>
      </c>
      <c r="D64" s="56" t="s">
        <v>158</v>
      </c>
      <c r="E64" s="57"/>
      <c r="F64" s="58">
        <f t="shared" si="10"/>
        <v>0</v>
      </c>
      <c r="G64" s="59"/>
      <c r="H64" s="1"/>
      <c r="I64" s="1"/>
    </row>
    <row r="65" spans="1:28" ht="12" customHeight="1">
      <c r="A65" s="28"/>
      <c r="B65" s="28"/>
      <c r="C65" s="55" t="s">
        <v>159</v>
      </c>
      <c r="D65" s="80" t="s">
        <v>160</v>
      </c>
      <c r="E65" s="57"/>
      <c r="F65" s="58">
        <f t="shared" si="10"/>
        <v>0</v>
      </c>
      <c r="G65" s="59"/>
      <c r="H65" s="1"/>
      <c r="I65" s="1"/>
    </row>
    <row r="66" spans="1:28" ht="12" customHeight="1">
      <c r="A66" s="28"/>
      <c r="B66" s="28"/>
      <c r="C66" s="55" t="s">
        <v>161</v>
      </c>
      <c r="D66" s="80"/>
      <c r="E66" s="57"/>
      <c r="F66" s="58">
        <f t="shared" si="10"/>
        <v>0</v>
      </c>
      <c r="G66" s="59"/>
      <c r="H66" s="1"/>
      <c r="I66" s="1"/>
    </row>
    <row r="67" spans="1:28" ht="12" customHeight="1">
      <c r="A67" s="28"/>
      <c r="B67" s="28"/>
      <c r="C67" s="55" t="s">
        <v>162</v>
      </c>
      <c r="D67" s="80"/>
      <c r="E67" s="57"/>
      <c r="F67" s="58">
        <f t="shared" si="10"/>
        <v>0</v>
      </c>
      <c r="G67" s="59"/>
      <c r="H67" s="1"/>
      <c r="I67" s="1"/>
    </row>
    <row r="68" spans="1:28" ht="12" customHeight="1">
      <c r="A68" s="28"/>
      <c r="B68" s="28"/>
      <c r="C68" s="55"/>
      <c r="D68" s="80"/>
      <c r="E68" s="57"/>
      <c r="F68" s="58">
        <f t="shared" si="10"/>
        <v>0</v>
      </c>
      <c r="G68" s="59"/>
      <c r="H68" s="1"/>
      <c r="I68" s="1"/>
      <c r="J68" s="1"/>
      <c r="K68" s="1"/>
      <c r="L68" s="1"/>
      <c r="M68" s="1"/>
      <c r="N68" s="1"/>
      <c r="O68" s="1"/>
      <c r="P68" s="1"/>
      <c r="Q68" s="1"/>
      <c r="R68" s="1"/>
      <c r="S68" s="1"/>
      <c r="T68" s="1"/>
      <c r="U68" s="1"/>
      <c r="V68" s="1"/>
      <c r="W68" s="1"/>
      <c r="X68" s="1"/>
      <c r="Y68" s="1"/>
      <c r="Z68" s="1"/>
      <c r="AA68" s="1"/>
      <c r="AB68" s="1"/>
    </row>
    <row r="69" spans="1:28" ht="12" customHeight="1">
      <c r="A69" s="28"/>
      <c r="B69" s="28"/>
      <c r="C69" s="55"/>
      <c r="D69" s="80"/>
      <c r="E69" s="57"/>
      <c r="F69" s="58">
        <f t="shared" si="10"/>
        <v>0</v>
      </c>
      <c r="G69" s="59"/>
      <c r="H69" s="1"/>
      <c r="I69" s="1"/>
      <c r="J69" s="1"/>
      <c r="K69" s="1"/>
      <c r="L69" s="1"/>
      <c r="M69" s="1"/>
      <c r="N69" s="1"/>
      <c r="O69" s="1"/>
      <c r="P69" s="1"/>
      <c r="Q69" s="1"/>
      <c r="R69" s="1"/>
      <c r="S69" s="1"/>
      <c r="T69" s="1"/>
      <c r="U69" s="1"/>
      <c r="V69" s="1"/>
      <c r="W69" s="1"/>
      <c r="X69" s="1"/>
      <c r="Y69" s="1"/>
      <c r="Z69" s="1"/>
      <c r="AA69" s="1"/>
      <c r="AB69" s="1"/>
    </row>
    <row r="70" spans="1:28" ht="12" customHeight="1">
      <c r="A70" s="28"/>
      <c r="B70" s="28"/>
      <c r="C70" s="55"/>
      <c r="D70" s="80"/>
      <c r="E70" s="57"/>
      <c r="F70" s="58">
        <f t="shared" si="10"/>
        <v>0</v>
      </c>
      <c r="G70" s="59"/>
      <c r="H70" s="1"/>
      <c r="I70" s="1"/>
      <c r="J70" s="1"/>
      <c r="K70" s="1"/>
      <c r="L70" s="1"/>
      <c r="M70" s="1"/>
      <c r="N70" s="1"/>
      <c r="O70" s="1"/>
      <c r="P70" s="1"/>
      <c r="Q70" s="1"/>
      <c r="R70" s="1"/>
      <c r="S70" s="1"/>
      <c r="T70" s="1"/>
      <c r="U70" s="1"/>
      <c r="V70" s="1"/>
      <c r="W70" s="1"/>
      <c r="X70" s="1"/>
      <c r="Y70" s="1"/>
      <c r="Z70" s="1"/>
      <c r="AA70" s="1"/>
      <c r="AB70" s="1"/>
    </row>
    <row r="71" spans="1:28" ht="12" customHeight="1">
      <c r="A71" s="28"/>
      <c r="B71" s="28"/>
      <c r="C71" s="55"/>
      <c r="D71" s="80"/>
      <c r="E71" s="57"/>
      <c r="F71" s="58">
        <f t="shared" si="10"/>
        <v>0</v>
      </c>
      <c r="G71" s="59"/>
      <c r="H71" s="1"/>
      <c r="I71" s="1"/>
      <c r="J71" s="1"/>
      <c r="K71" s="1"/>
      <c r="L71" s="1"/>
      <c r="M71" s="1"/>
      <c r="N71" s="1"/>
      <c r="O71" s="1"/>
      <c r="P71" s="1"/>
      <c r="Q71" s="1"/>
      <c r="R71" s="1"/>
      <c r="S71" s="1"/>
      <c r="T71" s="1"/>
      <c r="U71" s="1"/>
      <c r="V71" s="1"/>
      <c r="W71" s="1"/>
      <c r="X71" s="1"/>
      <c r="Y71" s="1"/>
      <c r="Z71" s="1"/>
      <c r="AA71" s="1"/>
      <c r="AB71" s="1"/>
    </row>
    <row r="72" spans="1:28" ht="12" customHeight="1">
      <c r="A72" s="28"/>
      <c r="B72" s="28"/>
      <c r="C72" s="6"/>
      <c r="D72" s="72"/>
      <c r="E72" s="73"/>
      <c r="F72" s="73"/>
      <c r="G72" s="74"/>
      <c r="H72" s="1"/>
      <c r="I72" s="1"/>
    </row>
    <row r="73" spans="1:28" ht="15.75" customHeight="1">
      <c r="A73" s="50"/>
      <c r="B73" s="50"/>
      <c r="C73" s="51" t="s">
        <v>91</v>
      </c>
      <c r="D73" s="52" t="s">
        <v>61</v>
      </c>
      <c r="E73" s="75">
        <f>SUM(E74:E85)</f>
        <v>0</v>
      </c>
      <c r="F73" s="75">
        <f>IFERROR(E73/$F$4, 0)</f>
        <v>0</v>
      </c>
      <c r="G73" s="76"/>
      <c r="H73" s="1"/>
      <c r="I73" s="1"/>
    </row>
    <row r="74" spans="1:28" ht="15.75" customHeight="1">
      <c r="A74" s="28"/>
      <c r="B74" s="28"/>
      <c r="C74" s="55" t="s">
        <v>163</v>
      </c>
      <c r="D74" s="56" t="s">
        <v>164</v>
      </c>
      <c r="E74" s="57"/>
      <c r="F74" s="58">
        <f t="shared" ref="F74:F85" si="11">IF(E74="TBD", 0, IF($F$4=0, "", E74/$F$4))</f>
        <v>0</v>
      </c>
      <c r="G74" s="59"/>
      <c r="H74" s="1"/>
      <c r="I74" s="1"/>
    </row>
    <row r="75" spans="1:28" ht="15.75" customHeight="1">
      <c r="A75" s="24"/>
      <c r="B75" s="24"/>
      <c r="C75" s="81" t="s">
        <v>165</v>
      </c>
      <c r="D75" s="82" t="s">
        <v>166</v>
      </c>
      <c r="E75" s="57"/>
      <c r="F75" s="58">
        <f t="shared" si="11"/>
        <v>0</v>
      </c>
      <c r="G75" s="59"/>
      <c r="H75" s="1"/>
      <c r="I75" s="1"/>
    </row>
    <row r="76" spans="1:28" ht="15.75" customHeight="1">
      <c r="A76" s="24"/>
      <c r="B76" s="24"/>
      <c r="C76" s="81" t="s">
        <v>167</v>
      </c>
      <c r="D76" s="82" t="s">
        <v>168</v>
      </c>
      <c r="E76" s="57"/>
      <c r="F76" s="58">
        <f t="shared" si="11"/>
        <v>0</v>
      </c>
      <c r="G76" s="59"/>
      <c r="H76" s="1"/>
      <c r="I76" s="1"/>
    </row>
    <row r="77" spans="1:28" ht="15.75" customHeight="1">
      <c r="A77" s="28"/>
      <c r="B77" s="28"/>
      <c r="C77" s="55" t="s">
        <v>169</v>
      </c>
      <c r="D77" s="56" t="s">
        <v>170</v>
      </c>
      <c r="E77" s="57"/>
      <c r="F77" s="58">
        <f t="shared" si="11"/>
        <v>0</v>
      </c>
      <c r="G77" s="59"/>
      <c r="H77" s="1"/>
      <c r="I77" s="1"/>
    </row>
    <row r="78" spans="1:28" ht="15.75" customHeight="1">
      <c r="A78" s="28"/>
      <c r="B78" s="28"/>
      <c r="C78" s="55" t="s">
        <v>171</v>
      </c>
      <c r="D78" s="56" t="s">
        <v>172</v>
      </c>
      <c r="E78" s="57"/>
      <c r="F78" s="58">
        <f t="shared" si="11"/>
        <v>0</v>
      </c>
      <c r="G78" s="59"/>
      <c r="H78" s="1"/>
      <c r="I78" s="1"/>
    </row>
    <row r="79" spans="1:28" ht="15.75" customHeight="1">
      <c r="A79" s="28"/>
      <c r="B79" s="28"/>
      <c r="C79" s="55" t="s">
        <v>173</v>
      </c>
      <c r="D79" s="56" t="s">
        <v>174</v>
      </c>
      <c r="E79" s="57"/>
      <c r="F79" s="58">
        <f t="shared" si="11"/>
        <v>0</v>
      </c>
      <c r="G79" s="59"/>
      <c r="H79" s="1"/>
      <c r="I79" s="1"/>
    </row>
    <row r="80" spans="1:28" ht="15.75" customHeight="1">
      <c r="A80" s="28"/>
      <c r="B80" s="28"/>
      <c r="C80" s="55" t="s">
        <v>175</v>
      </c>
      <c r="D80" s="56" t="s">
        <v>176</v>
      </c>
      <c r="E80" s="57"/>
      <c r="F80" s="58">
        <f t="shared" si="11"/>
        <v>0</v>
      </c>
      <c r="G80" s="59"/>
      <c r="H80" s="1"/>
      <c r="I80" s="1"/>
    </row>
    <row r="81" spans="1:28" ht="15.75" customHeight="1">
      <c r="A81" s="28"/>
      <c r="B81" s="28"/>
      <c r="C81" s="55" t="s">
        <v>177</v>
      </c>
      <c r="D81" s="56" t="s">
        <v>178</v>
      </c>
      <c r="E81" s="57"/>
      <c r="F81" s="58">
        <f t="shared" si="11"/>
        <v>0</v>
      </c>
      <c r="G81" s="59"/>
      <c r="H81" s="1"/>
      <c r="I81" s="1"/>
    </row>
    <row r="82" spans="1:28" ht="15.75" customHeight="1">
      <c r="A82" s="28"/>
      <c r="B82" s="28"/>
      <c r="C82" s="55" t="s">
        <v>179</v>
      </c>
      <c r="D82" s="56" t="s">
        <v>180</v>
      </c>
      <c r="E82" s="57"/>
      <c r="F82" s="58">
        <f t="shared" si="11"/>
        <v>0</v>
      </c>
      <c r="G82" s="59"/>
      <c r="H82" s="1"/>
      <c r="I82" s="1"/>
    </row>
    <row r="83" spans="1:28" ht="15.75" customHeight="1">
      <c r="A83" s="28"/>
      <c r="B83" s="28"/>
      <c r="C83" s="55" t="s">
        <v>181</v>
      </c>
      <c r="D83" s="56" t="s">
        <v>182</v>
      </c>
      <c r="E83" s="57"/>
      <c r="F83" s="58">
        <f t="shared" si="11"/>
        <v>0</v>
      </c>
      <c r="G83" s="59"/>
      <c r="H83" s="1"/>
      <c r="I83" s="1"/>
    </row>
    <row r="84" spans="1:28" ht="12" customHeight="1">
      <c r="A84" s="28"/>
      <c r="B84" s="28"/>
      <c r="C84" s="55"/>
      <c r="D84" s="80"/>
      <c r="E84" s="57"/>
      <c r="F84" s="58">
        <f t="shared" si="11"/>
        <v>0</v>
      </c>
      <c r="G84" s="59"/>
      <c r="H84" s="1"/>
      <c r="I84" s="1"/>
    </row>
    <row r="85" spans="1:28" ht="12" customHeight="1">
      <c r="A85" s="28"/>
      <c r="B85" s="28"/>
      <c r="C85" s="55"/>
      <c r="D85" s="80"/>
      <c r="E85" s="57"/>
      <c r="F85" s="58">
        <f t="shared" si="11"/>
        <v>0</v>
      </c>
      <c r="G85" s="59"/>
      <c r="H85" s="1"/>
      <c r="I85" s="1"/>
    </row>
    <row r="86" spans="1:28" ht="12" customHeight="1">
      <c r="A86" s="24"/>
      <c r="B86" s="24"/>
      <c r="C86" s="1"/>
      <c r="D86" s="72"/>
      <c r="E86" s="73"/>
      <c r="F86" s="73"/>
      <c r="G86" s="74"/>
      <c r="H86" s="1"/>
      <c r="I86" s="1"/>
    </row>
    <row r="87" spans="1:28" ht="15.75" customHeight="1">
      <c r="A87" s="24"/>
      <c r="B87" s="24"/>
      <c r="C87" s="51" t="s">
        <v>183</v>
      </c>
      <c r="D87" s="52"/>
      <c r="E87" s="75">
        <f>SUM(E88:E204)</f>
        <v>0</v>
      </c>
      <c r="F87" s="75">
        <f>IFERROR(E87/$F$4, 0)</f>
        <v>0</v>
      </c>
      <c r="G87" s="76" t="s">
        <v>184</v>
      </c>
      <c r="H87" s="1"/>
      <c r="I87" s="1"/>
    </row>
    <row r="88" spans="1:28" ht="15.75" customHeight="1">
      <c r="A88" s="24"/>
      <c r="B88" s="24"/>
      <c r="C88" s="83" t="s">
        <v>185</v>
      </c>
      <c r="D88" s="84"/>
      <c r="E88" s="85"/>
      <c r="F88" s="85"/>
      <c r="G88" s="86"/>
      <c r="H88" s="1"/>
      <c r="I88" s="1"/>
    </row>
    <row r="89" spans="1:28" ht="15.75" customHeight="1">
      <c r="A89" s="24"/>
      <c r="B89" s="24"/>
      <c r="C89" s="55" t="s">
        <v>186</v>
      </c>
      <c r="D89" s="56" t="s">
        <v>187</v>
      </c>
      <c r="E89" s="57"/>
      <c r="F89" s="58">
        <f t="shared" ref="F89:F97" si="12">IF(E89="TBD", 0, IF($F$4=0, "", E89/$F$4))</f>
        <v>0</v>
      </c>
      <c r="G89" s="87"/>
      <c r="H89" s="1"/>
      <c r="I89" s="1"/>
    </row>
    <row r="90" spans="1:28" ht="15.75" customHeight="1">
      <c r="A90" s="24"/>
      <c r="B90" s="24"/>
      <c r="C90" s="55" t="s">
        <v>185</v>
      </c>
      <c r="D90" s="56" t="s">
        <v>188</v>
      </c>
      <c r="E90" s="57"/>
      <c r="F90" s="58">
        <f t="shared" si="12"/>
        <v>0</v>
      </c>
      <c r="G90" s="87"/>
      <c r="H90" s="1"/>
      <c r="I90" s="1"/>
    </row>
    <row r="91" spans="1:28" ht="15.75" customHeight="1">
      <c r="A91" s="24"/>
      <c r="B91" s="24"/>
      <c r="C91" s="55" t="s">
        <v>189</v>
      </c>
      <c r="D91" s="56" t="s">
        <v>190</v>
      </c>
      <c r="E91" s="57"/>
      <c r="F91" s="58">
        <f t="shared" si="12"/>
        <v>0</v>
      </c>
      <c r="G91" s="87"/>
      <c r="H91" s="1"/>
      <c r="I91" s="1"/>
    </row>
    <row r="92" spans="1:28" ht="15.75" customHeight="1">
      <c r="A92" s="24"/>
      <c r="B92" s="24"/>
      <c r="C92" s="55" t="s">
        <v>191</v>
      </c>
      <c r="D92" s="56" t="s">
        <v>192</v>
      </c>
      <c r="E92" s="57"/>
      <c r="F92" s="58">
        <f t="shared" si="12"/>
        <v>0</v>
      </c>
      <c r="G92" s="87"/>
      <c r="H92" s="1"/>
      <c r="I92" s="1"/>
    </row>
    <row r="93" spans="1:28" ht="15.75" customHeight="1">
      <c r="A93" s="24"/>
      <c r="B93" s="24"/>
      <c r="C93" s="55" t="s">
        <v>193</v>
      </c>
      <c r="D93" s="56" t="s">
        <v>194</v>
      </c>
      <c r="E93" s="57"/>
      <c r="F93" s="58">
        <f t="shared" si="12"/>
        <v>0</v>
      </c>
      <c r="G93" s="87"/>
      <c r="H93" s="1"/>
      <c r="I93" s="1"/>
    </row>
    <row r="94" spans="1:28" ht="15.75" customHeight="1">
      <c r="A94" s="24"/>
      <c r="B94" s="24"/>
      <c r="C94" s="55" t="s">
        <v>195</v>
      </c>
      <c r="D94" s="56" t="s">
        <v>196</v>
      </c>
      <c r="E94" s="57"/>
      <c r="F94" s="58">
        <f t="shared" si="12"/>
        <v>0</v>
      </c>
      <c r="G94" s="87"/>
      <c r="H94" s="1"/>
      <c r="I94" s="1"/>
    </row>
    <row r="95" spans="1:28" ht="15.75" customHeight="1">
      <c r="A95" s="24"/>
      <c r="B95" s="24"/>
      <c r="C95" s="55"/>
      <c r="D95" s="56"/>
      <c r="E95" s="57"/>
      <c r="F95" s="58">
        <f t="shared" si="12"/>
        <v>0</v>
      </c>
      <c r="G95" s="87"/>
      <c r="H95" s="1"/>
      <c r="I95" s="1"/>
      <c r="J95" s="1"/>
      <c r="K95" s="1"/>
      <c r="L95" s="1"/>
      <c r="M95" s="1"/>
      <c r="N95" s="1"/>
      <c r="O95" s="1"/>
      <c r="P95" s="1"/>
      <c r="Q95" s="1"/>
      <c r="R95" s="1"/>
      <c r="S95" s="1"/>
      <c r="T95" s="1"/>
      <c r="U95" s="1"/>
      <c r="V95" s="1"/>
      <c r="W95" s="1"/>
      <c r="X95" s="1"/>
      <c r="Y95" s="1"/>
      <c r="Z95" s="1"/>
      <c r="AA95" s="1"/>
      <c r="AB95" s="1"/>
    </row>
    <row r="96" spans="1:28" ht="15.75" customHeight="1">
      <c r="A96" s="24"/>
      <c r="B96" s="24"/>
      <c r="C96" s="55"/>
      <c r="D96" s="56"/>
      <c r="E96" s="57"/>
      <c r="F96" s="58">
        <f t="shared" si="12"/>
        <v>0</v>
      </c>
      <c r="G96" s="87"/>
      <c r="H96" s="1"/>
      <c r="I96" s="1"/>
      <c r="J96" s="1"/>
      <c r="K96" s="1"/>
      <c r="L96" s="1"/>
      <c r="M96" s="1"/>
      <c r="N96" s="1"/>
      <c r="O96" s="1"/>
      <c r="P96" s="1"/>
      <c r="Q96" s="1"/>
      <c r="R96" s="1"/>
      <c r="S96" s="1"/>
      <c r="T96" s="1"/>
      <c r="U96" s="1"/>
      <c r="V96" s="1"/>
      <c r="W96" s="1"/>
      <c r="X96" s="1"/>
      <c r="Y96" s="1"/>
      <c r="Z96" s="1"/>
      <c r="AA96" s="1"/>
      <c r="AB96" s="1"/>
    </row>
    <row r="97" spans="1:28" ht="15.75" customHeight="1">
      <c r="A97" s="24"/>
      <c r="B97" s="24"/>
      <c r="C97" s="55"/>
      <c r="D97" s="56"/>
      <c r="E97" s="57"/>
      <c r="F97" s="58">
        <f t="shared" si="12"/>
        <v>0</v>
      </c>
      <c r="G97" s="87"/>
      <c r="H97" s="1"/>
      <c r="I97" s="1"/>
      <c r="J97" s="1"/>
      <c r="K97" s="1"/>
      <c r="L97" s="1"/>
      <c r="M97" s="1"/>
      <c r="N97" s="1"/>
      <c r="O97" s="1"/>
      <c r="P97" s="1"/>
      <c r="Q97" s="1"/>
      <c r="R97" s="1"/>
      <c r="S97" s="1"/>
      <c r="T97" s="1"/>
      <c r="U97" s="1"/>
      <c r="V97" s="1"/>
      <c r="W97" s="1"/>
      <c r="X97" s="1"/>
      <c r="Y97" s="1"/>
      <c r="Z97" s="1"/>
      <c r="AA97" s="1"/>
      <c r="AB97" s="1"/>
    </row>
    <row r="98" spans="1:28" ht="15.75" customHeight="1">
      <c r="A98" s="24"/>
      <c r="B98" s="24"/>
      <c r="C98" s="83" t="s">
        <v>197</v>
      </c>
      <c r="D98" s="84"/>
      <c r="E98" s="85"/>
      <c r="F98" s="85"/>
      <c r="G98" s="86"/>
      <c r="H98" s="1"/>
      <c r="I98" s="1"/>
    </row>
    <row r="99" spans="1:28" ht="15.75" customHeight="1">
      <c r="A99" s="24"/>
      <c r="B99" s="24"/>
      <c r="C99" s="55" t="s">
        <v>198</v>
      </c>
      <c r="D99" s="56" t="s">
        <v>199</v>
      </c>
      <c r="E99" s="57"/>
      <c r="F99" s="58">
        <f t="shared" ref="F99:F108" si="13">IF(E99="TBD", 0, IF($F$4=0, "", E99/$F$4))</f>
        <v>0</v>
      </c>
      <c r="G99" s="87"/>
      <c r="H99" s="1"/>
      <c r="I99" s="1"/>
    </row>
    <row r="100" spans="1:28" ht="15.75" customHeight="1">
      <c r="A100" s="24"/>
      <c r="B100" s="24"/>
      <c r="C100" s="55" t="s">
        <v>200</v>
      </c>
      <c r="D100" s="56" t="s">
        <v>201</v>
      </c>
      <c r="E100" s="57"/>
      <c r="F100" s="58">
        <f t="shared" si="13"/>
        <v>0</v>
      </c>
      <c r="G100" s="87"/>
      <c r="H100" s="1"/>
      <c r="I100" s="1"/>
    </row>
    <row r="101" spans="1:28" ht="15.75" customHeight="1">
      <c r="A101" s="24"/>
      <c r="B101" s="24"/>
      <c r="C101" s="55" t="s">
        <v>202</v>
      </c>
      <c r="D101" s="56" t="s">
        <v>203</v>
      </c>
      <c r="E101" s="57"/>
      <c r="F101" s="58">
        <f t="shared" si="13"/>
        <v>0</v>
      </c>
      <c r="G101" s="87"/>
      <c r="H101" s="1"/>
      <c r="I101" s="1"/>
    </row>
    <row r="102" spans="1:28" ht="15.75" customHeight="1">
      <c r="A102" s="24"/>
      <c r="B102" s="24"/>
      <c r="C102" s="55" t="s">
        <v>204</v>
      </c>
      <c r="D102" s="56" t="s">
        <v>205</v>
      </c>
      <c r="E102" s="57"/>
      <c r="F102" s="58">
        <f t="shared" si="13"/>
        <v>0</v>
      </c>
      <c r="G102" s="87"/>
      <c r="H102" s="1"/>
      <c r="I102" s="1"/>
    </row>
    <row r="103" spans="1:28" ht="15.75" customHeight="1">
      <c r="A103" s="24"/>
      <c r="B103" s="24"/>
      <c r="C103" s="55" t="s">
        <v>206</v>
      </c>
      <c r="D103" s="56" t="s">
        <v>207</v>
      </c>
      <c r="E103" s="57"/>
      <c r="F103" s="58">
        <f t="shared" si="13"/>
        <v>0</v>
      </c>
      <c r="G103" s="87"/>
      <c r="H103" s="1"/>
      <c r="I103" s="1"/>
    </row>
    <row r="104" spans="1:28" ht="15.75" customHeight="1">
      <c r="A104" s="24"/>
      <c r="B104" s="24"/>
      <c r="C104" s="55" t="s">
        <v>208</v>
      </c>
      <c r="D104" s="56" t="s">
        <v>209</v>
      </c>
      <c r="E104" s="57"/>
      <c r="F104" s="58">
        <f t="shared" si="13"/>
        <v>0</v>
      </c>
      <c r="G104" s="87"/>
      <c r="H104" s="1"/>
      <c r="I104" s="1"/>
    </row>
    <row r="105" spans="1:28" ht="15.75" customHeight="1">
      <c r="A105" s="24"/>
      <c r="B105" s="24"/>
      <c r="C105" s="55" t="s">
        <v>210</v>
      </c>
      <c r="D105" s="56" t="s">
        <v>211</v>
      </c>
      <c r="E105" s="57"/>
      <c r="F105" s="58">
        <f t="shared" si="13"/>
        <v>0</v>
      </c>
      <c r="G105" s="87"/>
      <c r="H105" s="1"/>
      <c r="I105" s="1"/>
    </row>
    <row r="106" spans="1:28" ht="15.75" customHeight="1">
      <c r="A106" s="24"/>
      <c r="B106" s="24"/>
      <c r="C106" s="55"/>
      <c r="D106" s="56"/>
      <c r="E106" s="57"/>
      <c r="F106" s="58">
        <f t="shared" si="13"/>
        <v>0</v>
      </c>
      <c r="G106" s="87"/>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24"/>
      <c r="B107" s="24"/>
      <c r="C107" s="55"/>
      <c r="D107" s="56"/>
      <c r="E107" s="57"/>
      <c r="F107" s="58">
        <f t="shared" si="13"/>
        <v>0</v>
      </c>
      <c r="G107" s="87"/>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24"/>
      <c r="B108" s="24"/>
      <c r="C108" s="55"/>
      <c r="D108" s="56"/>
      <c r="E108" s="57"/>
      <c r="F108" s="58">
        <f t="shared" si="13"/>
        <v>0</v>
      </c>
      <c r="G108" s="87"/>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24"/>
      <c r="B109" s="24"/>
      <c r="C109" s="83" t="s">
        <v>212</v>
      </c>
      <c r="D109" s="84"/>
      <c r="E109" s="85"/>
      <c r="F109" s="85"/>
      <c r="G109" s="86"/>
      <c r="H109" s="1"/>
      <c r="I109" s="1"/>
    </row>
    <row r="110" spans="1:28" ht="15.75" customHeight="1">
      <c r="A110" s="24"/>
      <c r="B110" s="24"/>
      <c r="C110" s="55" t="s">
        <v>213</v>
      </c>
      <c r="D110" s="56" t="s">
        <v>214</v>
      </c>
      <c r="E110" s="57"/>
      <c r="F110" s="58">
        <f t="shared" ref="F110:F123" si="14">IF(E110="TBD", 0, IF($F$4=0, "", E110/$F$4))</f>
        <v>0</v>
      </c>
      <c r="G110" s="87"/>
      <c r="H110" s="1"/>
      <c r="I110" s="1"/>
    </row>
    <row r="111" spans="1:28" ht="15.75" customHeight="1">
      <c r="A111" s="24"/>
      <c r="B111" s="24"/>
      <c r="C111" s="55" t="s">
        <v>215</v>
      </c>
      <c r="D111" s="56" t="s">
        <v>216</v>
      </c>
      <c r="E111" s="57"/>
      <c r="F111" s="58">
        <f t="shared" si="14"/>
        <v>0</v>
      </c>
      <c r="G111" s="87"/>
      <c r="H111" s="1"/>
      <c r="I111" s="1"/>
    </row>
    <row r="112" spans="1:28" ht="15.75" customHeight="1">
      <c r="A112" s="24"/>
      <c r="B112" s="24"/>
      <c r="C112" s="55" t="s">
        <v>217</v>
      </c>
      <c r="D112" s="56" t="s">
        <v>218</v>
      </c>
      <c r="E112" s="57"/>
      <c r="F112" s="58">
        <f t="shared" si="14"/>
        <v>0</v>
      </c>
      <c r="G112" s="87"/>
      <c r="H112" s="1"/>
      <c r="I112" s="1"/>
    </row>
    <row r="113" spans="1:28" ht="15.75" customHeight="1">
      <c r="A113" s="24"/>
      <c r="B113" s="24"/>
      <c r="C113" s="55" t="s">
        <v>219</v>
      </c>
      <c r="D113" s="56" t="s">
        <v>220</v>
      </c>
      <c r="E113" s="57"/>
      <c r="F113" s="58">
        <f t="shared" si="14"/>
        <v>0</v>
      </c>
      <c r="G113" s="87"/>
      <c r="H113" s="1"/>
      <c r="I113" s="1"/>
    </row>
    <row r="114" spans="1:28" ht="15.75" customHeight="1">
      <c r="A114" s="24"/>
      <c r="B114" s="24"/>
      <c r="C114" s="55" t="s">
        <v>221</v>
      </c>
      <c r="D114" s="56" t="s">
        <v>222</v>
      </c>
      <c r="E114" s="57"/>
      <c r="F114" s="58">
        <f t="shared" si="14"/>
        <v>0</v>
      </c>
      <c r="G114" s="87"/>
      <c r="H114" s="1"/>
      <c r="I114" s="1"/>
    </row>
    <row r="115" spans="1:28" ht="15.75" customHeight="1">
      <c r="A115" s="24"/>
      <c r="B115" s="24"/>
      <c r="C115" s="55" t="s">
        <v>223</v>
      </c>
      <c r="D115" s="56" t="s">
        <v>224</v>
      </c>
      <c r="E115" s="57"/>
      <c r="F115" s="58">
        <f t="shared" si="14"/>
        <v>0</v>
      </c>
      <c r="G115" s="87"/>
      <c r="H115" s="1"/>
      <c r="I115" s="1"/>
    </row>
    <row r="116" spans="1:28" ht="15.75" customHeight="1">
      <c r="A116" s="24"/>
      <c r="B116" s="24"/>
      <c r="C116" s="55" t="s">
        <v>225</v>
      </c>
      <c r="D116" s="56" t="s">
        <v>226</v>
      </c>
      <c r="E116" s="57"/>
      <c r="F116" s="58">
        <f t="shared" si="14"/>
        <v>0</v>
      </c>
      <c r="G116" s="87"/>
      <c r="H116" s="1"/>
      <c r="I116" s="1"/>
    </row>
    <row r="117" spans="1:28" ht="15.75" customHeight="1">
      <c r="A117" s="24"/>
      <c r="B117" s="24"/>
      <c r="C117" s="55" t="s">
        <v>227</v>
      </c>
      <c r="D117" s="56" t="s">
        <v>228</v>
      </c>
      <c r="E117" s="57"/>
      <c r="F117" s="58">
        <f t="shared" si="14"/>
        <v>0</v>
      </c>
      <c r="G117" s="87"/>
      <c r="H117" s="1"/>
      <c r="I117" s="1"/>
    </row>
    <row r="118" spans="1:28" ht="15.75" customHeight="1">
      <c r="A118" s="24"/>
      <c r="B118" s="24"/>
      <c r="C118" s="55" t="s">
        <v>229</v>
      </c>
      <c r="D118" s="56" t="s">
        <v>230</v>
      </c>
      <c r="E118" s="57"/>
      <c r="F118" s="58">
        <f t="shared" si="14"/>
        <v>0</v>
      </c>
      <c r="G118" s="87"/>
      <c r="H118" s="1"/>
      <c r="I118" s="1"/>
    </row>
    <row r="119" spans="1:28" ht="15.75" customHeight="1">
      <c r="A119" s="24"/>
      <c r="B119" s="24"/>
      <c r="C119" s="55" t="s">
        <v>231</v>
      </c>
      <c r="D119" s="56" t="s">
        <v>232</v>
      </c>
      <c r="E119" s="57"/>
      <c r="F119" s="58">
        <f t="shared" si="14"/>
        <v>0</v>
      </c>
      <c r="G119" s="87"/>
      <c r="H119" s="1"/>
      <c r="I119" s="1"/>
    </row>
    <row r="120" spans="1:28" ht="15.75" customHeight="1">
      <c r="A120" s="24"/>
      <c r="B120" s="24"/>
      <c r="C120" s="55" t="s">
        <v>233</v>
      </c>
      <c r="D120" s="56" t="s">
        <v>234</v>
      </c>
      <c r="E120" s="57"/>
      <c r="F120" s="58">
        <f t="shared" si="14"/>
        <v>0</v>
      </c>
      <c r="G120" s="87"/>
      <c r="H120" s="1"/>
      <c r="I120" s="1"/>
    </row>
    <row r="121" spans="1:28" ht="15.75" customHeight="1">
      <c r="A121" s="24"/>
      <c r="B121" s="24"/>
      <c r="C121" s="55"/>
      <c r="D121" s="56"/>
      <c r="E121" s="57"/>
      <c r="F121" s="58">
        <f t="shared" si="14"/>
        <v>0</v>
      </c>
      <c r="G121" s="87"/>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24"/>
      <c r="B122" s="24"/>
      <c r="C122" s="55"/>
      <c r="D122" s="56"/>
      <c r="E122" s="57"/>
      <c r="F122" s="58">
        <f t="shared" si="14"/>
        <v>0</v>
      </c>
      <c r="G122" s="87"/>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24"/>
      <c r="B123" s="24"/>
      <c r="C123" s="55"/>
      <c r="D123" s="56"/>
      <c r="E123" s="57"/>
      <c r="F123" s="58">
        <f t="shared" si="14"/>
        <v>0</v>
      </c>
      <c r="G123" s="87"/>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24"/>
      <c r="B124" s="24"/>
      <c r="C124" s="83" t="s">
        <v>235</v>
      </c>
      <c r="D124" s="84"/>
      <c r="E124" s="85"/>
      <c r="F124" s="85"/>
      <c r="G124" s="86"/>
      <c r="H124" s="1"/>
      <c r="I124" s="1"/>
    </row>
    <row r="125" spans="1:28" ht="15.75" customHeight="1">
      <c r="A125" s="24"/>
      <c r="B125" s="24"/>
      <c r="C125" s="55" t="s">
        <v>236</v>
      </c>
      <c r="D125" s="56" t="s">
        <v>237</v>
      </c>
      <c r="E125" s="57"/>
      <c r="F125" s="58">
        <f t="shared" ref="F125:F133" si="15">IF(E125="TBD", 0, IF($F$4=0, "", E125/$F$4))</f>
        <v>0</v>
      </c>
      <c r="G125" s="87"/>
      <c r="H125" s="1"/>
      <c r="I125" s="1"/>
    </row>
    <row r="126" spans="1:28" ht="15.75" customHeight="1">
      <c r="A126" s="24"/>
      <c r="B126" s="24"/>
      <c r="C126" s="55" t="s">
        <v>238</v>
      </c>
      <c r="D126" s="56" t="s">
        <v>239</v>
      </c>
      <c r="E126" s="57"/>
      <c r="F126" s="58">
        <f t="shared" si="15"/>
        <v>0</v>
      </c>
      <c r="G126" s="87"/>
      <c r="H126" s="1"/>
      <c r="I126" s="1"/>
    </row>
    <row r="127" spans="1:28" ht="15.75" customHeight="1">
      <c r="A127" s="24"/>
      <c r="B127" s="24"/>
      <c r="C127" s="55" t="s">
        <v>240</v>
      </c>
      <c r="D127" s="56" t="s">
        <v>241</v>
      </c>
      <c r="E127" s="57"/>
      <c r="F127" s="58">
        <f t="shared" si="15"/>
        <v>0</v>
      </c>
      <c r="G127" s="87"/>
      <c r="H127" s="1"/>
      <c r="I127" s="1"/>
    </row>
    <row r="128" spans="1:28" ht="15.75" customHeight="1">
      <c r="A128" s="24"/>
      <c r="B128" s="24"/>
      <c r="C128" s="55" t="s">
        <v>242</v>
      </c>
      <c r="D128" s="56" t="s">
        <v>243</v>
      </c>
      <c r="E128" s="57"/>
      <c r="F128" s="58">
        <f t="shared" si="15"/>
        <v>0</v>
      </c>
      <c r="G128" s="87"/>
      <c r="H128" s="1"/>
      <c r="I128" s="1"/>
    </row>
    <row r="129" spans="1:28" ht="15.75" customHeight="1">
      <c r="A129" s="24"/>
      <c r="B129" s="24"/>
      <c r="C129" s="81" t="s">
        <v>244</v>
      </c>
      <c r="D129" s="82" t="s">
        <v>245</v>
      </c>
      <c r="E129" s="57"/>
      <c r="F129" s="58">
        <f t="shared" si="15"/>
        <v>0</v>
      </c>
      <c r="G129" s="87"/>
      <c r="H129" s="1"/>
      <c r="I129" s="1"/>
    </row>
    <row r="130" spans="1:28" ht="15.75" customHeight="1">
      <c r="A130" s="24"/>
      <c r="B130" s="24"/>
      <c r="C130" s="81" t="s">
        <v>246</v>
      </c>
      <c r="D130" s="82" t="s">
        <v>247</v>
      </c>
      <c r="E130" s="57"/>
      <c r="F130" s="58">
        <f t="shared" si="15"/>
        <v>0</v>
      </c>
      <c r="G130" s="87"/>
      <c r="H130" s="1"/>
      <c r="I130" s="1"/>
    </row>
    <row r="131" spans="1:28" ht="15.75" customHeight="1">
      <c r="A131" s="24"/>
      <c r="B131" s="24"/>
      <c r="C131" s="81"/>
      <c r="D131" s="82"/>
      <c r="E131" s="57"/>
      <c r="F131" s="58">
        <f t="shared" si="15"/>
        <v>0</v>
      </c>
      <c r="G131" s="87"/>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24"/>
      <c r="B132" s="24"/>
      <c r="C132" s="81"/>
      <c r="D132" s="82"/>
      <c r="E132" s="57"/>
      <c r="F132" s="58">
        <f t="shared" si="15"/>
        <v>0</v>
      </c>
      <c r="G132" s="87"/>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24"/>
      <c r="B133" s="24"/>
      <c r="C133" s="81"/>
      <c r="D133" s="82"/>
      <c r="E133" s="57"/>
      <c r="F133" s="58">
        <f t="shared" si="15"/>
        <v>0</v>
      </c>
      <c r="G133" s="87"/>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24"/>
      <c r="B134" s="24"/>
      <c r="C134" s="83" t="s">
        <v>248</v>
      </c>
      <c r="D134" s="84"/>
      <c r="E134" s="85"/>
      <c r="F134" s="85"/>
      <c r="G134" s="86"/>
      <c r="H134" s="1"/>
      <c r="I134" s="1"/>
    </row>
    <row r="135" spans="1:28" ht="15.75" customHeight="1">
      <c r="A135" s="24"/>
      <c r="B135" s="24"/>
      <c r="C135" s="55" t="s">
        <v>249</v>
      </c>
      <c r="D135" s="56" t="s">
        <v>250</v>
      </c>
      <c r="E135" s="57"/>
      <c r="F135" s="58">
        <f t="shared" ref="F135:F145" si="16">IF(E135="TBD", 0, IF($F$4=0, "", E135/$F$4))</f>
        <v>0</v>
      </c>
      <c r="G135" s="87"/>
      <c r="H135" s="1"/>
      <c r="I135" s="1"/>
    </row>
    <row r="136" spans="1:28" ht="15.75" customHeight="1">
      <c r="A136" s="24"/>
      <c r="B136" s="24"/>
      <c r="C136" s="55" t="s">
        <v>251</v>
      </c>
      <c r="D136" s="56" t="s">
        <v>252</v>
      </c>
      <c r="E136" s="57"/>
      <c r="F136" s="58">
        <f t="shared" si="16"/>
        <v>0</v>
      </c>
      <c r="G136" s="87"/>
      <c r="H136" s="1"/>
      <c r="I136" s="1"/>
    </row>
    <row r="137" spans="1:28" ht="15.75" customHeight="1">
      <c r="A137" s="24"/>
      <c r="B137" s="24"/>
      <c r="C137" s="55" t="s">
        <v>253</v>
      </c>
      <c r="D137" s="56" t="s">
        <v>254</v>
      </c>
      <c r="E137" s="57"/>
      <c r="F137" s="58">
        <f t="shared" si="16"/>
        <v>0</v>
      </c>
      <c r="G137" s="87"/>
      <c r="H137" s="1"/>
      <c r="I137" s="1"/>
    </row>
    <row r="138" spans="1:28" ht="15.75" customHeight="1">
      <c r="A138" s="24"/>
      <c r="B138" s="24"/>
      <c r="C138" s="55" t="s">
        <v>255</v>
      </c>
      <c r="D138" s="56" t="s">
        <v>256</v>
      </c>
      <c r="E138" s="57"/>
      <c r="F138" s="58">
        <f t="shared" si="16"/>
        <v>0</v>
      </c>
      <c r="G138" s="87"/>
      <c r="H138" s="1"/>
      <c r="I138" s="1"/>
    </row>
    <row r="139" spans="1:28" ht="15.75" customHeight="1">
      <c r="A139" s="24"/>
      <c r="B139" s="24"/>
      <c r="C139" s="55" t="s">
        <v>257</v>
      </c>
      <c r="D139" s="56" t="s">
        <v>258</v>
      </c>
      <c r="E139" s="57"/>
      <c r="F139" s="58">
        <f t="shared" si="16"/>
        <v>0</v>
      </c>
      <c r="G139" s="87"/>
      <c r="H139" s="1"/>
      <c r="I139" s="1"/>
    </row>
    <row r="140" spans="1:28" ht="15.75" customHeight="1">
      <c r="A140" s="24"/>
      <c r="B140" s="24"/>
      <c r="C140" s="55" t="s">
        <v>259</v>
      </c>
      <c r="D140" s="56" t="s">
        <v>260</v>
      </c>
      <c r="E140" s="57"/>
      <c r="F140" s="58">
        <f t="shared" si="16"/>
        <v>0</v>
      </c>
      <c r="G140" s="87"/>
      <c r="H140" s="1"/>
      <c r="I140" s="1"/>
    </row>
    <row r="141" spans="1:28" ht="15.75" customHeight="1">
      <c r="A141" s="24"/>
      <c r="B141" s="24"/>
      <c r="C141" s="81" t="s">
        <v>261</v>
      </c>
      <c r="D141" s="82" t="s">
        <v>262</v>
      </c>
      <c r="E141" s="57"/>
      <c r="F141" s="58">
        <f t="shared" si="16"/>
        <v>0</v>
      </c>
      <c r="G141" s="87"/>
      <c r="H141" s="1"/>
      <c r="I141" s="1"/>
    </row>
    <row r="142" spans="1:28" ht="15.75" customHeight="1">
      <c r="A142" s="24"/>
      <c r="B142" s="24"/>
      <c r="C142" s="81" t="s">
        <v>263</v>
      </c>
      <c r="D142" s="88" t="s">
        <v>264</v>
      </c>
      <c r="E142" s="57"/>
      <c r="F142" s="58">
        <f t="shared" si="16"/>
        <v>0</v>
      </c>
      <c r="G142" s="87"/>
      <c r="H142" s="1"/>
      <c r="I142" s="1"/>
    </row>
    <row r="143" spans="1:28" ht="15.75" customHeight="1">
      <c r="A143" s="24"/>
      <c r="B143" s="24"/>
      <c r="C143" s="81"/>
      <c r="D143" s="88"/>
      <c r="E143" s="57"/>
      <c r="F143" s="58">
        <f t="shared" si="16"/>
        <v>0</v>
      </c>
      <c r="G143" s="87"/>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24"/>
      <c r="B144" s="24"/>
      <c r="C144" s="81"/>
      <c r="D144" s="88"/>
      <c r="E144" s="57"/>
      <c r="F144" s="58">
        <f t="shared" si="16"/>
        <v>0</v>
      </c>
      <c r="G144" s="87"/>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24"/>
      <c r="B145" s="24"/>
      <c r="C145" s="81"/>
      <c r="D145" s="88"/>
      <c r="E145" s="57"/>
      <c r="F145" s="58">
        <f t="shared" si="16"/>
        <v>0</v>
      </c>
      <c r="G145" s="87"/>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24"/>
      <c r="B146" s="24"/>
      <c r="C146" s="83" t="s">
        <v>265</v>
      </c>
      <c r="D146" s="84"/>
      <c r="E146" s="85"/>
      <c r="F146" s="85"/>
      <c r="G146" s="86"/>
      <c r="H146" s="1"/>
      <c r="I146" s="1"/>
    </row>
    <row r="147" spans="1:28" ht="15.75" customHeight="1">
      <c r="A147" s="24"/>
      <c r="B147" s="24"/>
      <c r="C147" s="55" t="s">
        <v>266</v>
      </c>
      <c r="D147" s="56" t="s">
        <v>267</v>
      </c>
      <c r="E147" s="57"/>
      <c r="F147" s="58">
        <f t="shared" ref="F147:F162" si="17">IF(E147="TBD", 0, IF($F$4=0, "", E147/$F$4))</f>
        <v>0</v>
      </c>
      <c r="G147" s="87"/>
      <c r="H147" s="1"/>
      <c r="I147" s="1"/>
    </row>
    <row r="148" spans="1:28" ht="15.75" customHeight="1">
      <c r="A148" s="24"/>
      <c r="B148" s="24"/>
      <c r="C148" s="81" t="s">
        <v>268</v>
      </c>
      <c r="D148" s="82" t="s">
        <v>269</v>
      </c>
      <c r="E148" s="57"/>
      <c r="F148" s="58">
        <f t="shared" si="17"/>
        <v>0</v>
      </c>
      <c r="G148" s="87"/>
      <c r="H148" s="1"/>
      <c r="I148" s="1"/>
    </row>
    <row r="149" spans="1:28" ht="15.75" customHeight="1">
      <c r="A149" s="24"/>
      <c r="B149" s="24"/>
      <c r="C149" s="81" t="s">
        <v>270</v>
      </c>
      <c r="D149" s="82" t="s">
        <v>271</v>
      </c>
      <c r="E149" s="57"/>
      <c r="F149" s="58">
        <f t="shared" si="17"/>
        <v>0</v>
      </c>
      <c r="G149" s="87"/>
      <c r="H149" s="1"/>
      <c r="I149" s="1"/>
    </row>
    <row r="150" spans="1:28" ht="15.75" customHeight="1">
      <c r="A150" s="24"/>
      <c r="B150" s="24"/>
      <c r="C150" s="81" t="s">
        <v>272</v>
      </c>
      <c r="D150" s="82" t="s">
        <v>273</v>
      </c>
      <c r="E150" s="57"/>
      <c r="F150" s="58">
        <f t="shared" si="17"/>
        <v>0</v>
      </c>
      <c r="G150" s="87"/>
      <c r="H150" s="1"/>
      <c r="I150" s="1"/>
    </row>
    <row r="151" spans="1:28" ht="15.75" customHeight="1">
      <c r="A151" s="24"/>
      <c r="B151" s="24"/>
      <c r="C151" s="81" t="s">
        <v>274</v>
      </c>
      <c r="D151" s="82" t="s">
        <v>273</v>
      </c>
      <c r="E151" s="57"/>
      <c r="F151" s="58">
        <f t="shared" si="17"/>
        <v>0</v>
      </c>
      <c r="G151" s="87"/>
      <c r="H151" s="1"/>
      <c r="I151" s="1"/>
    </row>
    <row r="152" spans="1:28" ht="15.75" customHeight="1">
      <c r="A152" s="24"/>
      <c r="B152" s="24"/>
      <c r="C152" s="81" t="s">
        <v>275</v>
      </c>
      <c r="D152" s="82" t="s">
        <v>273</v>
      </c>
      <c r="E152" s="57"/>
      <c r="F152" s="58">
        <f t="shared" si="17"/>
        <v>0</v>
      </c>
      <c r="G152" s="87"/>
      <c r="H152" s="1"/>
      <c r="I152" s="1"/>
    </row>
    <row r="153" spans="1:28" ht="15.75" customHeight="1">
      <c r="A153" s="24"/>
      <c r="B153" s="24"/>
      <c r="C153" s="81" t="s">
        <v>276</v>
      </c>
      <c r="D153" s="82" t="s">
        <v>273</v>
      </c>
      <c r="E153" s="57"/>
      <c r="F153" s="58">
        <f t="shared" si="17"/>
        <v>0</v>
      </c>
      <c r="G153" s="87"/>
      <c r="H153" s="1"/>
      <c r="I153" s="1"/>
    </row>
    <row r="154" spans="1:28" ht="15.75" customHeight="1">
      <c r="A154" s="24"/>
      <c r="B154" s="24"/>
      <c r="C154" s="81" t="s">
        <v>277</v>
      </c>
      <c r="D154" s="82" t="s">
        <v>278</v>
      </c>
      <c r="E154" s="57"/>
      <c r="F154" s="58">
        <f t="shared" si="17"/>
        <v>0</v>
      </c>
      <c r="G154" s="87"/>
      <c r="H154" s="1"/>
      <c r="I154" s="1"/>
    </row>
    <row r="155" spans="1:28" ht="15.75" customHeight="1">
      <c r="A155" s="24"/>
      <c r="B155" s="24"/>
      <c r="C155" s="81" t="s">
        <v>279</v>
      </c>
      <c r="D155" s="82" t="s">
        <v>280</v>
      </c>
      <c r="E155" s="57"/>
      <c r="F155" s="58">
        <f t="shared" si="17"/>
        <v>0</v>
      </c>
      <c r="G155" s="87"/>
      <c r="H155" s="1"/>
      <c r="I155" s="1"/>
    </row>
    <row r="156" spans="1:28" ht="15.75" customHeight="1">
      <c r="A156" s="24"/>
      <c r="B156" s="24"/>
      <c r="C156" s="81" t="s">
        <v>281</v>
      </c>
      <c r="D156" s="82" t="s">
        <v>282</v>
      </c>
      <c r="E156" s="57"/>
      <c r="F156" s="58">
        <f t="shared" si="17"/>
        <v>0</v>
      </c>
      <c r="G156" s="87"/>
      <c r="H156" s="1"/>
      <c r="I156" s="1"/>
    </row>
    <row r="157" spans="1:28" ht="15.75" customHeight="1">
      <c r="A157" s="24"/>
      <c r="B157" s="24"/>
      <c r="C157" s="81" t="s">
        <v>283</v>
      </c>
      <c r="D157" s="82" t="s">
        <v>284</v>
      </c>
      <c r="E157" s="57"/>
      <c r="F157" s="58">
        <f t="shared" si="17"/>
        <v>0</v>
      </c>
      <c r="G157" s="87"/>
      <c r="H157" s="1"/>
      <c r="I157" s="1"/>
    </row>
    <row r="158" spans="1:28" ht="15.75" customHeight="1">
      <c r="A158" s="24"/>
      <c r="B158" s="24"/>
      <c r="C158" s="81" t="s">
        <v>285</v>
      </c>
      <c r="D158" s="82" t="s">
        <v>286</v>
      </c>
      <c r="E158" s="57"/>
      <c r="F158" s="58">
        <f t="shared" si="17"/>
        <v>0</v>
      </c>
      <c r="G158" s="87"/>
      <c r="H158" s="1"/>
      <c r="I158" s="1"/>
    </row>
    <row r="159" spans="1:28" ht="15.75" customHeight="1">
      <c r="A159" s="24"/>
      <c r="B159" s="24"/>
      <c r="C159" s="81"/>
      <c r="D159" s="82"/>
      <c r="E159" s="57"/>
      <c r="F159" s="58">
        <f t="shared" si="17"/>
        <v>0</v>
      </c>
      <c r="G159" s="87"/>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24"/>
      <c r="B160" s="24"/>
      <c r="C160" s="81"/>
      <c r="D160" s="82"/>
      <c r="E160" s="57"/>
      <c r="F160" s="58">
        <f t="shared" si="17"/>
        <v>0</v>
      </c>
      <c r="G160" s="87"/>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24"/>
      <c r="B161" s="24"/>
      <c r="C161" s="81"/>
      <c r="D161" s="82"/>
      <c r="E161" s="57"/>
      <c r="F161" s="58">
        <f t="shared" si="17"/>
        <v>0</v>
      </c>
      <c r="G161" s="87"/>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24"/>
      <c r="B162" s="24"/>
      <c r="C162" s="81"/>
      <c r="D162" s="82"/>
      <c r="E162" s="57"/>
      <c r="F162" s="58">
        <f t="shared" si="17"/>
        <v>0</v>
      </c>
      <c r="G162" s="87"/>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24"/>
      <c r="B163" s="24"/>
      <c r="C163" s="83" t="s">
        <v>287</v>
      </c>
      <c r="D163" s="84" t="s">
        <v>288</v>
      </c>
      <c r="E163" s="85"/>
      <c r="F163" s="85"/>
      <c r="G163" s="86"/>
      <c r="H163" s="1"/>
      <c r="I163" s="1"/>
    </row>
    <row r="164" spans="1:28" ht="15.75" customHeight="1">
      <c r="A164" s="24"/>
      <c r="B164" s="24"/>
      <c r="C164" s="81" t="s">
        <v>289</v>
      </c>
      <c r="D164" s="82" t="s">
        <v>290</v>
      </c>
      <c r="E164" s="57"/>
      <c r="F164" s="58">
        <f t="shared" ref="F164:F180" si="18">IF(E164="TBD", 0, IF($F$4=0, "", E164/$F$4))</f>
        <v>0</v>
      </c>
      <c r="G164" s="87"/>
      <c r="H164" s="1"/>
      <c r="I164" s="1"/>
    </row>
    <row r="165" spans="1:28" ht="15.75" customHeight="1">
      <c r="A165" s="24"/>
      <c r="B165" s="24"/>
      <c r="C165" s="55" t="s">
        <v>291</v>
      </c>
      <c r="D165" s="56"/>
      <c r="E165" s="57"/>
      <c r="F165" s="58">
        <f t="shared" si="18"/>
        <v>0</v>
      </c>
      <c r="G165" s="87"/>
      <c r="H165" s="1"/>
      <c r="I165" s="1"/>
    </row>
    <row r="166" spans="1:28" ht="15.75" customHeight="1">
      <c r="A166" s="24"/>
      <c r="B166" s="24"/>
      <c r="C166" s="81" t="s">
        <v>292</v>
      </c>
      <c r="D166" s="82" t="s">
        <v>293</v>
      </c>
      <c r="E166" s="57"/>
      <c r="F166" s="58">
        <f t="shared" si="18"/>
        <v>0</v>
      </c>
      <c r="G166" s="87"/>
      <c r="H166" s="1"/>
      <c r="I166" s="1"/>
    </row>
    <row r="167" spans="1:28" ht="15.75" customHeight="1">
      <c r="A167" s="24"/>
      <c r="B167" s="24"/>
      <c r="C167" s="81" t="s">
        <v>294</v>
      </c>
      <c r="D167" s="82" t="s">
        <v>295</v>
      </c>
      <c r="E167" s="57"/>
      <c r="F167" s="58">
        <f t="shared" si="18"/>
        <v>0</v>
      </c>
      <c r="G167" s="87"/>
      <c r="H167" s="1"/>
      <c r="I167" s="1"/>
    </row>
    <row r="168" spans="1:28" ht="15.75" customHeight="1">
      <c r="A168" s="24"/>
      <c r="B168" s="24"/>
      <c r="C168" s="81" t="s">
        <v>296</v>
      </c>
      <c r="D168" s="82" t="s">
        <v>297</v>
      </c>
      <c r="E168" s="57"/>
      <c r="F168" s="58">
        <f t="shared" si="18"/>
        <v>0</v>
      </c>
      <c r="G168" s="87"/>
      <c r="H168" s="1"/>
      <c r="I168" s="1"/>
    </row>
    <row r="169" spans="1:28" ht="15.75" customHeight="1">
      <c r="A169" s="24"/>
      <c r="B169" s="24"/>
      <c r="C169" s="81" t="s">
        <v>298</v>
      </c>
      <c r="D169" s="82" t="s">
        <v>299</v>
      </c>
      <c r="E169" s="57"/>
      <c r="F169" s="58">
        <f t="shared" si="18"/>
        <v>0</v>
      </c>
      <c r="G169" s="87"/>
      <c r="H169" s="1"/>
      <c r="I169" s="1"/>
    </row>
    <row r="170" spans="1:28" ht="15.75" customHeight="1">
      <c r="A170" s="24"/>
      <c r="B170" s="24"/>
      <c r="C170" s="81" t="s">
        <v>300</v>
      </c>
      <c r="D170" s="82" t="s">
        <v>301</v>
      </c>
      <c r="E170" s="57"/>
      <c r="F170" s="58">
        <f t="shared" si="18"/>
        <v>0</v>
      </c>
      <c r="G170" s="87"/>
      <c r="H170" s="1"/>
      <c r="I170" s="1"/>
    </row>
    <row r="171" spans="1:28" ht="15.75" customHeight="1">
      <c r="A171" s="24"/>
      <c r="B171" s="24"/>
      <c r="C171" s="81" t="s">
        <v>302</v>
      </c>
      <c r="D171" s="82" t="s">
        <v>303</v>
      </c>
      <c r="E171" s="57"/>
      <c r="F171" s="58">
        <f t="shared" si="18"/>
        <v>0</v>
      </c>
      <c r="G171" s="87"/>
      <c r="H171" s="1"/>
      <c r="I171" s="1"/>
    </row>
    <row r="172" spans="1:28" ht="15.75" customHeight="1">
      <c r="A172" s="24"/>
      <c r="B172" s="24"/>
      <c r="C172" s="81" t="s">
        <v>304</v>
      </c>
      <c r="D172" s="88" t="s">
        <v>305</v>
      </c>
      <c r="E172" s="57"/>
      <c r="F172" s="58">
        <f t="shared" si="18"/>
        <v>0</v>
      </c>
      <c r="G172" s="87"/>
      <c r="H172" s="1"/>
      <c r="I172" s="1"/>
    </row>
    <row r="173" spans="1:28" ht="15.75" customHeight="1">
      <c r="A173" s="24"/>
      <c r="B173" s="24"/>
      <c r="C173" s="81" t="s">
        <v>306</v>
      </c>
      <c r="D173" s="82" t="s">
        <v>307</v>
      </c>
      <c r="E173" s="57"/>
      <c r="F173" s="58">
        <f t="shared" si="18"/>
        <v>0</v>
      </c>
      <c r="G173" s="87"/>
      <c r="H173" s="1"/>
      <c r="I173" s="1"/>
    </row>
    <row r="174" spans="1:28" ht="15.75" customHeight="1">
      <c r="A174" s="24"/>
      <c r="B174" s="24"/>
      <c r="C174" s="81" t="s">
        <v>308</v>
      </c>
      <c r="D174" s="82" t="s">
        <v>309</v>
      </c>
      <c r="E174" s="57"/>
      <c r="F174" s="58">
        <f t="shared" si="18"/>
        <v>0</v>
      </c>
      <c r="G174" s="87"/>
      <c r="H174" s="1"/>
      <c r="I174" s="1"/>
    </row>
    <row r="175" spans="1:28" ht="15.75" customHeight="1">
      <c r="A175" s="24"/>
      <c r="B175" s="24"/>
      <c r="C175" s="81" t="s">
        <v>310</v>
      </c>
      <c r="D175" s="82" t="s">
        <v>311</v>
      </c>
      <c r="E175" s="57"/>
      <c r="F175" s="58">
        <f t="shared" si="18"/>
        <v>0</v>
      </c>
      <c r="G175" s="87"/>
      <c r="H175" s="1"/>
      <c r="I175" s="1"/>
    </row>
    <row r="176" spans="1:28" ht="15.75" customHeight="1">
      <c r="A176" s="24"/>
      <c r="B176" s="24"/>
      <c r="C176" s="81" t="s">
        <v>312</v>
      </c>
      <c r="D176" s="82" t="s">
        <v>313</v>
      </c>
      <c r="E176" s="57"/>
      <c r="F176" s="58">
        <f t="shared" si="18"/>
        <v>0</v>
      </c>
      <c r="G176" s="87"/>
      <c r="H176" s="1"/>
      <c r="I176" s="1"/>
    </row>
    <row r="177" spans="1:28" ht="15.75" customHeight="1">
      <c r="A177" s="24"/>
      <c r="B177" s="24"/>
      <c r="C177" s="81"/>
      <c r="D177" s="82"/>
      <c r="E177" s="57"/>
      <c r="F177" s="58">
        <f t="shared" si="18"/>
        <v>0</v>
      </c>
      <c r="G177" s="87"/>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24"/>
      <c r="B178" s="24"/>
      <c r="C178" s="81"/>
      <c r="D178" s="82"/>
      <c r="E178" s="57"/>
      <c r="F178" s="58">
        <f t="shared" si="18"/>
        <v>0</v>
      </c>
      <c r="G178" s="87"/>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24"/>
      <c r="B179" s="24"/>
      <c r="C179" s="81"/>
      <c r="D179" s="82"/>
      <c r="E179" s="57"/>
      <c r="F179" s="58">
        <f t="shared" si="18"/>
        <v>0</v>
      </c>
      <c r="G179" s="87"/>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24"/>
      <c r="B180" s="24"/>
      <c r="C180" s="81"/>
      <c r="D180" s="82"/>
      <c r="E180" s="57"/>
      <c r="F180" s="58">
        <f t="shared" si="18"/>
        <v>0</v>
      </c>
      <c r="G180" s="87"/>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24"/>
      <c r="B181" s="24"/>
      <c r="C181" s="83" t="s">
        <v>314</v>
      </c>
      <c r="D181" s="84"/>
      <c r="E181" s="85"/>
      <c r="F181" s="85"/>
      <c r="G181" s="86"/>
      <c r="H181" s="1"/>
      <c r="I181" s="1"/>
    </row>
    <row r="182" spans="1:28" ht="15.75" customHeight="1">
      <c r="A182" s="24"/>
      <c r="B182" s="24"/>
      <c r="C182" s="81" t="s">
        <v>315</v>
      </c>
      <c r="D182" s="82" t="s">
        <v>316</v>
      </c>
      <c r="E182" s="57"/>
      <c r="F182" s="58">
        <f t="shared" ref="F182:F197" si="19">IF(E182="TBD", 0, IF($F$4=0, "", E182/$F$4))</f>
        <v>0</v>
      </c>
      <c r="G182" s="87"/>
      <c r="H182" s="1"/>
      <c r="I182" s="1"/>
    </row>
    <row r="183" spans="1:28" ht="15.75" customHeight="1">
      <c r="A183" s="24"/>
      <c r="B183" s="24"/>
      <c r="C183" s="81" t="s">
        <v>317</v>
      </c>
      <c r="D183" s="82" t="s">
        <v>318</v>
      </c>
      <c r="E183" s="57"/>
      <c r="F183" s="58">
        <f t="shared" si="19"/>
        <v>0</v>
      </c>
      <c r="G183" s="87"/>
      <c r="H183" s="1"/>
      <c r="I183" s="1"/>
    </row>
    <row r="184" spans="1:28" ht="15.75" customHeight="1">
      <c r="A184" s="24"/>
      <c r="B184" s="24"/>
      <c r="C184" s="81" t="s">
        <v>319</v>
      </c>
      <c r="D184" s="82" t="s">
        <v>320</v>
      </c>
      <c r="E184" s="57"/>
      <c r="F184" s="58">
        <f t="shared" si="19"/>
        <v>0</v>
      </c>
      <c r="G184" s="87"/>
      <c r="H184" s="1"/>
      <c r="I184" s="1"/>
    </row>
    <row r="185" spans="1:28" ht="15.75" customHeight="1">
      <c r="A185" s="24"/>
      <c r="B185" s="24"/>
      <c r="C185" s="81" t="s">
        <v>321</v>
      </c>
      <c r="D185" s="82" t="s">
        <v>322</v>
      </c>
      <c r="E185" s="57"/>
      <c r="F185" s="58">
        <f t="shared" si="19"/>
        <v>0</v>
      </c>
      <c r="G185" s="87"/>
      <c r="H185" s="1"/>
      <c r="I185" s="1"/>
    </row>
    <row r="186" spans="1:28" ht="15.75" customHeight="1">
      <c r="A186" s="24"/>
      <c r="B186" s="24"/>
      <c r="C186" s="81" t="s">
        <v>323</v>
      </c>
      <c r="D186" s="82" t="s">
        <v>324</v>
      </c>
      <c r="E186" s="57"/>
      <c r="F186" s="58">
        <f t="shared" si="19"/>
        <v>0</v>
      </c>
      <c r="G186" s="87"/>
      <c r="H186" s="1"/>
      <c r="I186" s="1"/>
    </row>
    <row r="187" spans="1:28" ht="15.75" customHeight="1">
      <c r="A187" s="24"/>
      <c r="B187" s="24"/>
      <c r="C187" s="81" t="s">
        <v>325</v>
      </c>
      <c r="D187" s="82" t="s">
        <v>326</v>
      </c>
      <c r="E187" s="57"/>
      <c r="F187" s="58">
        <f t="shared" si="19"/>
        <v>0</v>
      </c>
      <c r="G187" s="87"/>
      <c r="H187" s="1"/>
      <c r="I187" s="1"/>
    </row>
    <row r="188" spans="1:28" ht="15.75" customHeight="1">
      <c r="A188" s="24"/>
      <c r="B188" s="24"/>
      <c r="C188" s="81" t="s">
        <v>327</v>
      </c>
      <c r="D188" s="82" t="s">
        <v>328</v>
      </c>
      <c r="E188" s="57"/>
      <c r="F188" s="58">
        <f t="shared" si="19"/>
        <v>0</v>
      </c>
      <c r="G188" s="87"/>
      <c r="H188" s="1"/>
      <c r="I188" s="1"/>
    </row>
    <row r="189" spans="1:28" ht="15.75" customHeight="1">
      <c r="A189" s="24"/>
      <c r="B189" s="24"/>
      <c r="C189" s="81" t="s">
        <v>329</v>
      </c>
      <c r="D189" s="88" t="s">
        <v>330</v>
      </c>
      <c r="E189" s="57"/>
      <c r="F189" s="58">
        <f t="shared" si="19"/>
        <v>0</v>
      </c>
      <c r="G189" s="87"/>
      <c r="H189" s="1"/>
      <c r="I189" s="1"/>
    </row>
    <row r="190" spans="1:28" ht="15.75" customHeight="1">
      <c r="A190" s="24"/>
      <c r="B190" s="24"/>
      <c r="C190" s="81" t="s">
        <v>331</v>
      </c>
      <c r="D190" s="82" t="s">
        <v>332</v>
      </c>
      <c r="E190" s="57"/>
      <c r="F190" s="58">
        <f t="shared" si="19"/>
        <v>0</v>
      </c>
      <c r="G190" s="87"/>
      <c r="H190" s="1"/>
      <c r="I190" s="1"/>
    </row>
    <row r="191" spans="1:28" ht="15.75" customHeight="1">
      <c r="A191" s="24"/>
      <c r="B191" s="24"/>
      <c r="C191" s="81" t="s">
        <v>333</v>
      </c>
      <c r="D191" s="88" t="s">
        <v>334</v>
      </c>
      <c r="E191" s="57"/>
      <c r="F191" s="58">
        <f t="shared" si="19"/>
        <v>0</v>
      </c>
      <c r="G191" s="87"/>
      <c r="H191" s="1"/>
      <c r="I191" s="1"/>
    </row>
    <row r="192" spans="1:28" ht="15.75" customHeight="1">
      <c r="A192" s="24"/>
      <c r="B192" s="24"/>
      <c r="C192" s="81" t="s">
        <v>335</v>
      </c>
      <c r="D192" s="82" t="s">
        <v>336</v>
      </c>
      <c r="E192" s="57"/>
      <c r="F192" s="58">
        <f t="shared" si="19"/>
        <v>0</v>
      </c>
      <c r="G192" s="87"/>
      <c r="H192" s="1"/>
      <c r="I192" s="1"/>
    </row>
    <row r="193" spans="1:28" ht="15.75" customHeight="1">
      <c r="A193" s="24"/>
      <c r="B193" s="24"/>
      <c r="C193" s="81" t="s">
        <v>337</v>
      </c>
      <c r="D193" s="82" t="s">
        <v>338</v>
      </c>
      <c r="E193" s="57"/>
      <c r="F193" s="58">
        <f t="shared" si="19"/>
        <v>0</v>
      </c>
      <c r="G193" s="87"/>
      <c r="H193" s="1"/>
      <c r="I193" s="1"/>
    </row>
    <row r="194" spans="1:28" ht="15.75" customHeight="1">
      <c r="A194" s="24"/>
      <c r="B194" s="24"/>
      <c r="C194" s="81"/>
      <c r="D194" s="82"/>
      <c r="E194" s="57"/>
      <c r="F194" s="58">
        <f t="shared" si="19"/>
        <v>0</v>
      </c>
      <c r="G194" s="87"/>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24"/>
      <c r="B195" s="24"/>
      <c r="C195" s="81"/>
      <c r="D195" s="82"/>
      <c r="E195" s="57"/>
      <c r="F195" s="58">
        <f t="shared" si="19"/>
        <v>0</v>
      </c>
      <c r="G195" s="87"/>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24"/>
      <c r="B196" s="24"/>
      <c r="C196" s="81"/>
      <c r="D196" s="82"/>
      <c r="E196" s="57"/>
      <c r="F196" s="58">
        <f t="shared" si="19"/>
        <v>0</v>
      </c>
      <c r="G196" s="87"/>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24"/>
      <c r="B197" s="24"/>
      <c r="C197" s="81"/>
      <c r="D197" s="82"/>
      <c r="E197" s="57"/>
      <c r="F197" s="58">
        <f t="shared" si="19"/>
        <v>0</v>
      </c>
      <c r="G197" s="87"/>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24"/>
      <c r="B198" s="24"/>
      <c r="C198" s="83" t="s">
        <v>339</v>
      </c>
      <c r="D198" s="84"/>
      <c r="E198" s="85"/>
      <c r="F198" s="85"/>
      <c r="G198" s="86"/>
      <c r="H198" s="1"/>
      <c r="I198" s="1"/>
    </row>
    <row r="199" spans="1:28" ht="15.75" customHeight="1">
      <c r="A199" s="24"/>
      <c r="B199" s="24"/>
      <c r="C199" s="81" t="s">
        <v>340</v>
      </c>
      <c r="D199" s="82" t="s">
        <v>341</v>
      </c>
      <c r="E199" s="57"/>
      <c r="F199" s="58">
        <f t="shared" ref="F199:F204" si="20">IF(E199="TBD", 0, IF($F$4=0, "", E199/$F$4))</f>
        <v>0</v>
      </c>
      <c r="G199" s="87"/>
      <c r="H199" s="1"/>
      <c r="I199" s="1"/>
    </row>
    <row r="200" spans="1:28" ht="15.75" customHeight="1">
      <c r="A200" s="24"/>
      <c r="B200" s="24"/>
      <c r="C200" s="81" t="s">
        <v>342</v>
      </c>
      <c r="D200" s="82" t="s">
        <v>343</v>
      </c>
      <c r="E200" s="57"/>
      <c r="F200" s="58">
        <f t="shared" si="20"/>
        <v>0</v>
      </c>
      <c r="G200" s="87"/>
      <c r="H200" s="1"/>
      <c r="I200" s="1"/>
    </row>
    <row r="201" spans="1:28" ht="15.75" customHeight="1">
      <c r="A201" s="24"/>
      <c r="B201" s="24"/>
      <c r="C201" s="81" t="s">
        <v>344</v>
      </c>
      <c r="D201" s="82" t="s">
        <v>345</v>
      </c>
      <c r="E201" s="57"/>
      <c r="F201" s="58">
        <f t="shared" si="20"/>
        <v>0</v>
      </c>
      <c r="G201" s="87"/>
      <c r="H201" s="1"/>
      <c r="I201" s="1"/>
    </row>
    <row r="202" spans="1:28" ht="15.75" customHeight="1">
      <c r="A202" s="24"/>
      <c r="B202" s="24"/>
      <c r="C202" s="81" t="s">
        <v>346</v>
      </c>
      <c r="D202" s="82" t="s">
        <v>347</v>
      </c>
      <c r="E202" s="57"/>
      <c r="F202" s="58">
        <f t="shared" si="20"/>
        <v>0</v>
      </c>
      <c r="G202" s="87"/>
      <c r="H202" s="1"/>
      <c r="I202" s="1"/>
    </row>
    <row r="203" spans="1:28" ht="15.75" customHeight="1">
      <c r="C203" s="81"/>
      <c r="D203" s="82"/>
      <c r="E203" s="57"/>
      <c r="F203" s="58">
        <f t="shared" si="20"/>
        <v>0</v>
      </c>
      <c r="G203" s="87"/>
      <c r="H203" s="1"/>
      <c r="I203" s="1"/>
    </row>
    <row r="204" spans="1:28" ht="15.75" customHeight="1">
      <c r="C204" s="81"/>
      <c r="D204" s="82"/>
      <c r="E204" s="57"/>
      <c r="F204" s="58">
        <f t="shared" si="20"/>
        <v>0</v>
      </c>
      <c r="G204" s="87"/>
      <c r="H204" s="1"/>
      <c r="I204" s="1"/>
    </row>
    <row r="205" spans="1:28" ht="15.75" customHeight="1">
      <c r="C205" s="1"/>
      <c r="D205" s="72"/>
      <c r="E205" s="23"/>
      <c r="F205" s="1"/>
      <c r="G205" s="1"/>
      <c r="H205" s="1"/>
      <c r="I205" s="1"/>
    </row>
    <row r="206" spans="1:28" ht="15.75" customHeight="1">
      <c r="C206" s="1"/>
      <c r="D206" s="72"/>
      <c r="E206" s="23"/>
      <c r="F206" s="1"/>
      <c r="G206" s="1"/>
      <c r="H206" s="1"/>
      <c r="I206" s="1"/>
    </row>
    <row r="207" spans="1:28" ht="15.75" customHeight="1">
      <c r="C207" s="1"/>
      <c r="D207" s="72"/>
      <c r="E207" s="23"/>
      <c r="F207" s="1"/>
      <c r="G207" s="1"/>
      <c r="H207" s="1"/>
      <c r="I207" s="1"/>
    </row>
    <row r="208" spans="1:28" ht="15.75" customHeight="1">
      <c r="C208" s="1"/>
      <c r="D208" s="72"/>
      <c r="E208" s="23"/>
      <c r="F208" s="1"/>
      <c r="G208" s="1"/>
      <c r="H208" s="1"/>
      <c r="I208" s="1"/>
    </row>
    <row r="209" spans="3:9" ht="15.75" customHeight="1">
      <c r="C209" s="1"/>
      <c r="D209" s="72"/>
      <c r="E209" s="23"/>
      <c r="F209" s="1"/>
      <c r="G209" s="1"/>
      <c r="H209" s="1"/>
      <c r="I209" s="1"/>
    </row>
    <row r="210" spans="3:9" ht="15.75" customHeight="1">
      <c r="C210" s="1"/>
      <c r="D210" s="72"/>
      <c r="E210" s="23"/>
      <c r="F210" s="1"/>
      <c r="G210" s="1"/>
      <c r="H210" s="1"/>
      <c r="I210" s="1"/>
    </row>
    <row r="211" spans="3:9" ht="15.75" customHeight="1">
      <c r="C211" s="1"/>
      <c r="D211" s="72"/>
      <c r="E211" s="23"/>
      <c r="F211" s="1"/>
      <c r="G211" s="1"/>
      <c r="H211" s="1"/>
      <c r="I211" s="1"/>
    </row>
    <row r="212" spans="3:9" ht="15.75" customHeight="1">
      <c r="C212" s="1"/>
      <c r="D212" s="72"/>
      <c r="E212" s="23"/>
      <c r="F212" s="1"/>
      <c r="G212" s="1"/>
      <c r="H212" s="1"/>
      <c r="I212" s="1"/>
    </row>
    <row r="213" spans="3:9" ht="15.75" customHeight="1">
      <c r="C213" s="1"/>
      <c r="D213" s="72"/>
      <c r="E213" s="23"/>
      <c r="F213" s="1"/>
      <c r="G213" s="1"/>
      <c r="H213" s="1"/>
      <c r="I213" s="1"/>
    </row>
    <row r="214" spans="3:9" ht="15.75" customHeight="1">
      <c r="C214" s="1"/>
      <c r="D214" s="72"/>
      <c r="E214" s="23"/>
      <c r="F214" s="1"/>
      <c r="G214" s="1"/>
      <c r="H214" s="1"/>
      <c r="I214" s="1"/>
    </row>
    <row r="215" spans="3:9" ht="15.75" customHeight="1">
      <c r="C215" s="1"/>
      <c r="D215" s="72"/>
      <c r="E215" s="23"/>
      <c r="F215" s="1"/>
      <c r="G215" s="1"/>
      <c r="H215" s="1"/>
      <c r="I215" s="1"/>
    </row>
    <row r="216" spans="3:9" ht="15.75" customHeight="1">
      <c r="C216" s="1"/>
      <c r="D216" s="72"/>
      <c r="E216" s="23"/>
      <c r="F216" s="1"/>
      <c r="G216" s="1"/>
      <c r="H216" s="1"/>
      <c r="I216" s="1"/>
    </row>
    <row r="217" spans="3:9" ht="15.75" customHeight="1">
      <c r="C217" s="1"/>
      <c r="D217" s="72"/>
      <c r="E217" s="23"/>
      <c r="F217" s="1"/>
      <c r="G217" s="1"/>
      <c r="H217" s="1"/>
      <c r="I217" s="1"/>
    </row>
    <row r="218" spans="3:9" ht="15.75" customHeight="1">
      <c r="C218" s="1"/>
      <c r="D218" s="72"/>
      <c r="E218" s="23"/>
      <c r="F218" s="1"/>
      <c r="G218" s="1"/>
      <c r="H218" s="1"/>
      <c r="I218" s="1"/>
    </row>
    <row r="219" spans="3:9" ht="15.75" customHeight="1">
      <c r="C219" s="1"/>
      <c r="D219" s="72"/>
      <c r="E219" s="23"/>
      <c r="F219" s="1"/>
      <c r="G219" s="1"/>
      <c r="H219" s="1"/>
      <c r="I219" s="1"/>
    </row>
    <row r="220" spans="3:9" ht="15.75" customHeight="1">
      <c r="C220" s="1"/>
      <c r="D220" s="72"/>
      <c r="E220" s="23"/>
      <c r="F220" s="1"/>
      <c r="G220" s="1"/>
      <c r="H220" s="1"/>
      <c r="I220" s="1"/>
    </row>
    <row r="221" spans="3:9" ht="15.75" customHeight="1">
      <c r="C221" s="1"/>
      <c r="D221" s="72"/>
      <c r="E221" s="23"/>
      <c r="F221" s="1"/>
      <c r="G221" s="1"/>
      <c r="H221" s="1"/>
      <c r="I221" s="1"/>
    </row>
    <row r="222" spans="3:9" ht="15.75" customHeight="1">
      <c r="C222" s="1"/>
      <c r="D222" s="72"/>
      <c r="E222" s="23"/>
      <c r="F222" s="1"/>
      <c r="G222" s="1"/>
      <c r="H222" s="1"/>
      <c r="I222" s="1"/>
    </row>
    <row r="223" spans="3:9" ht="15.75" customHeight="1">
      <c r="C223" s="1"/>
      <c r="D223" s="72"/>
      <c r="E223" s="23"/>
      <c r="F223" s="1"/>
      <c r="G223" s="1"/>
      <c r="H223" s="1"/>
      <c r="I223" s="1"/>
    </row>
    <row r="224" spans="3:9" ht="15.75" customHeight="1">
      <c r="C224" s="1"/>
      <c r="D224" s="72"/>
      <c r="E224" s="23"/>
      <c r="F224" s="1"/>
      <c r="G224" s="1"/>
      <c r="H224" s="1"/>
      <c r="I224" s="1"/>
    </row>
    <row r="225" spans="1:9" ht="15.75" customHeight="1">
      <c r="C225" s="1"/>
      <c r="D225" s="72"/>
      <c r="E225" s="23"/>
      <c r="F225" s="1"/>
      <c r="G225" s="1"/>
      <c r="H225" s="1"/>
      <c r="I225" s="1"/>
    </row>
    <row r="226" spans="1:9" ht="15.75" customHeight="1">
      <c r="C226" s="1"/>
      <c r="D226" s="72"/>
      <c r="E226" s="23"/>
      <c r="F226" s="1"/>
      <c r="G226" s="1"/>
      <c r="H226" s="1"/>
      <c r="I226" s="1"/>
    </row>
    <row r="227" spans="1:9" ht="15.75" customHeight="1">
      <c r="C227" s="1"/>
      <c r="D227" s="72"/>
      <c r="E227" s="23"/>
      <c r="F227" s="1"/>
      <c r="G227" s="1"/>
      <c r="H227" s="1"/>
      <c r="I227" s="1"/>
    </row>
    <row r="228" spans="1:9" ht="15.75" customHeight="1">
      <c r="C228" s="1"/>
      <c r="D228" s="72"/>
      <c r="E228" s="23"/>
      <c r="F228" s="1"/>
      <c r="G228" s="1"/>
      <c r="H228" s="1"/>
      <c r="I228" s="1"/>
    </row>
    <row r="229" spans="1:9" ht="15.75" customHeight="1">
      <c r="A229" s="24"/>
      <c r="B229" s="24"/>
      <c r="C229" s="1"/>
      <c r="D229" s="89"/>
      <c r="E229" s="23"/>
      <c r="F229" s="1"/>
      <c r="G229" s="1"/>
      <c r="H229" s="1"/>
      <c r="I229" s="1"/>
    </row>
    <row r="230" spans="1:9" ht="15.75" customHeight="1">
      <c r="A230" s="24"/>
      <c r="B230" s="24"/>
      <c r="C230" s="1"/>
      <c r="D230" s="89"/>
      <c r="E230" s="23"/>
      <c r="F230" s="1"/>
      <c r="G230" s="1"/>
      <c r="H230" s="1"/>
      <c r="I230" s="1"/>
    </row>
    <row r="231" spans="1:9" ht="15.75" customHeight="1">
      <c r="A231" s="24"/>
      <c r="B231" s="24"/>
      <c r="C231" s="1"/>
      <c r="D231" s="89"/>
      <c r="E231" s="23"/>
      <c r="F231" s="1"/>
      <c r="G231" s="1"/>
      <c r="H231" s="1"/>
      <c r="I231" s="1"/>
    </row>
    <row r="232" spans="1:9" ht="15.75" customHeight="1">
      <c r="A232" s="24"/>
      <c r="B232" s="24"/>
      <c r="C232" s="1"/>
      <c r="D232" s="89"/>
      <c r="E232" s="23"/>
      <c r="F232" s="1"/>
      <c r="G232" s="1"/>
      <c r="H232" s="1"/>
      <c r="I232" s="1"/>
    </row>
    <row r="233" spans="1:9" ht="15.75" customHeight="1">
      <c r="A233" s="24"/>
      <c r="B233" s="24"/>
      <c r="C233" s="1"/>
      <c r="D233" s="89"/>
      <c r="E233" s="23"/>
      <c r="F233" s="1"/>
      <c r="G233" s="1"/>
      <c r="H233" s="1"/>
      <c r="I233" s="1"/>
    </row>
    <row r="234" spans="1:9" ht="15.75" customHeight="1">
      <c r="A234" s="24"/>
      <c r="B234" s="24"/>
      <c r="C234" s="1"/>
      <c r="D234" s="89"/>
      <c r="E234" s="23"/>
      <c r="F234" s="1"/>
      <c r="G234" s="1"/>
      <c r="H234" s="1"/>
      <c r="I234" s="1"/>
    </row>
    <row r="235" spans="1:9" ht="15.75" customHeight="1">
      <c r="A235" s="24"/>
      <c r="B235" s="24"/>
      <c r="C235" s="1"/>
      <c r="D235" s="89"/>
      <c r="E235" s="23"/>
      <c r="F235" s="1"/>
      <c r="G235" s="1"/>
      <c r="H235" s="1"/>
      <c r="I235" s="1"/>
    </row>
    <row r="236" spans="1:9" ht="15.75" customHeight="1">
      <c r="A236" s="24"/>
      <c r="B236" s="24"/>
      <c r="C236" s="1"/>
      <c r="D236" s="89"/>
      <c r="E236" s="23"/>
      <c r="F236" s="1"/>
      <c r="G236" s="1"/>
      <c r="H236" s="1"/>
      <c r="I236" s="1"/>
    </row>
    <row r="237" spans="1:9" ht="15.75" customHeight="1">
      <c r="A237" s="24"/>
      <c r="B237" s="24"/>
      <c r="C237" s="1"/>
      <c r="D237" s="89"/>
      <c r="E237" s="23"/>
      <c r="F237" s="1"/>
      <c r="G237" s="1"/>
      <c r="H237" s="1"/>
      <c r="I237" s="1"/>
    </row>
    <row r="238" spans="1:9" ht="15.75" customHeight="1">
      <c r="A238" s="24"/>
      <c r="B238" s="24"/>
      <c r="C238" s="1"/>
      <c r="D238" s="89"/>
      <c r="E238" s="23"/>
      <c r="F238" s="1"/>
      <c r="G238" s="1"/>
      <c r="H238" s="1"/>
      <c r="I238" s="1"/>
    </row>
    <row r="239" spans="1:9" ht="15.75" customHeight="1">
      <c r="A239" s="24"/>
      <c r="B239" s="24"/>
      <c r="C239" s="1"/>
      <c r="D239" s="89"/>
      <c r="E239" s="23"/>
      <c r="F239" s="1"/>
      <c r="G239" s="1"/>
      <c r="H239" s="1"/>
      <c r="I239" s="1"/>
    </row>
    <row r="240" spans="1:9" ht="15.75" customHeight="1">
      <c r="A240" s="24"/>
      <c r="B240" s="24"/>
      <c r="C240" s="1"/>
      <c r="D240" s="89"/>
      <c r="E240" s="23"/>
      <c r="F240" s="1"/>
      <c r="G240" s="1"/>
      <c r="H240" s="1"/>
      <c r="I240" s="1"/>
    </row>
    <row r="241" spans="1:9" ht="15.75" customHeight="1">
      <c r="A241" s="24"/>
      <c r="B241" s="24"/>
      <c r="C241" s="1"/>
      <c r="D241" s="89"/>
      <c r="E241" s="23"/>
      <c r="F241" s="1"/>
      <c r="G241" s="1"/>
      <c r="H241" s="1"/>
      <c r="I241" s="1"/>
    </row>
    <row r="242" spans="1:9" ht="15.75" customHeight="1">
      <c r="A242" s="24"/>
      <c r="B242" s="24"/>
      <c r="C242" s="1"/>
      <c r="D242" s="89"/>
      <c r="E242" s="23"/>
      <c r="F242" s="1"/>
      <c r="G242" s="1"/>
      <c r="H242" s="1"/>
      <c r="I242" s="1"/>
    </row>
    <row r="243" spans="1:9" ht="15.75" customHeight="1">
      <c r="A243" s="24"/>
      <c r="B243" s="24"/>
      <c r="C243" s="1"/>
      <c r="D243" s="89"/>
      <c r="E243" s="23"/>
      <c r="F243" s="1"/>
      <c r="G243" s="1"/>
      <c r="H243" s="1"/>
      <c r="I243" s="1"/>
    </row>
    <row r="244" spans="1:9" ht="15.75" customHeight="1">
      <c r="A244" s="24"/>
      <c r="B244" s="24"/>
      <c r="C244" s="1"/>
      <c r="D244" s="89"/>
      <c r="E244" s="23"/>
      <c r="F244" s="1"/>
      <c r="G244" s="1"/>
      <c r="H244" s="1"/>
      <c r="I244" s="1"/>
    </row>
    <row r="245" spans="1:9" ht="15.75" customHeight="1">
      <c r="A245" s="24"/>
      <c r="B245" s="24"/>
      <c r="C245" s="1"/>
      <c r="D245" s="89"/>
      <c r="E245" s="23"/>
      <c r="F245" s="1"/>
      <c r="G245" s="1"/>
      <c r="H245" s="1"/>
      <c r="I245" s="1"/>
    </row>
    <row r="246" spans="1:9" ht="15.75" customHeight="1">
      <c r="A246" s="24"/>
      <c r="B246" s="24"/>
      <c r="C246" s="1"/>
      <c r="D246" s="89"/>
      <c r="E246" s="23"/>
      <c r="F246" s="1"/>
      <c r="G246" s="1"/>
      <c r="H246" s="1"/>
      <c r="I246" s="1"/>
    </row>
    <row r="247" spans="1:9" ht="15.75" customHeight="1">
      <c r="A247" s="24"/>
      <c r="B247" s="24"/>
      <c r="C247" s="1"/>
      <c r="D247" s="89"/>
      <c r="E247" s="23"/>
      <c r="F247" s="1"/>
      <c r="G247" s="1"/>
      <c r="H247" s="1"/>
      <c r="I247" s="1"/>
    </row>
    <row r="248" spans="1:9" ht="15.75" customHeight="1">
      <c r="A248" s="24"/>
      <c r="B248" s="24"/>
      <c r="C248" s="1"/>
      <c r="D248" s="89"/>
      <c r="E248" s="23"/>
      <c r="F248" s="1"/>
      <c r="G248" s="1"/>
      <c r="H248" s="1"/>
      <c r="I248" s="1"/>
    </row>
    <row r="249" spans="1:9" ht="15.75" customHeight="1">
      <c r="A249" s="24"/>
      <c r="B249" s="24"/>
      <c r="C249" s="1"/>
      <c r="D249" s="89"/>
      <c r="E249" s="23"/>
      <c r="F249" s="1"/>
      <c r="G249" s="1"/>
      <c r="H249" s="1"/>
      <c r="I249" s="1"/>
    </row>
    <row r="250" spans="1:9" ht="15.75" customHeight="1">
      <c r="A250" s="24"/>
      <c r="B250" s="24"/>
      <c r="C250" s="1"/>
      <c r="D250" s="89"/>
      <c r="E250" s="23"/>
      <c r="F250" s="1"/>
      <c r="G250" s="1"/>
      <c r="H250" s="1"/>
      <c r="I250" s="1"/>
    </row>
    <row r="251" spans="1:9" ht="15.75" customHeight="1">
      <c r="A251" s="24"/>
      <c r="B251" s="24"/>
      <c r="C251" s="1"/>
      <c r="D251" s="89"/>
      <c r="E251" s="23"/>
      <c r="F251" s="1"/>
      <c r="G251" s="1"/>
      <c r="H251" s="1"/>
      <c r="I251" s="1"/>
    </row>
    <row r="252" spans="1:9" ht="15.75" customHeight="1">
      <c r="A252" s="24"/>
      <c r="B252" s="24"/>
      <c r="C252" s="1"/>
      <c r="D252" s="89"/>
      <c r="E252" s="23"/>
      <c r="F252" s="1"/>
      <c r="G252" s="1"/>
      <c r="H252" s="1"/>
      <c r="I252" s="1"/>
    </row>
    <row r="253" spans="1:9" ht="15.75" customHeight="1">
      <c r="A253" s="24"/>
      <c r="B253" s="24"/>
      <c r="C253" s="1"/>
      <c r="D253" s="89"/>
      <c r="E253" s="23"/>
      <c r="F253" s="1"/>
      <c r="G253" s="1"/>
      <c r="H253" s="1"/>
      <c r="I253" s="1"/>
    </row>
    <row r="254" spans="1:9" ht="15.75" customHeight="1">
      <c r="A254" s="24"/>
      <c r="B254" s="24"/>
      <c r="C254" s="1"/>
      <c r="D254" s="89"/>
      <c r="E254" s="23"/>
      <c r="F254" s="1"/>
      <c r="G254" s="1"/>
      <c r="H254" s="1"/>
      <c r="I254" s="1"/>
    </row>
    <row r="255" spans="1:9" ht="15.75" customHeight="1">
      <c r="A255" s="24"/>
      <c r="B255" s="24"/>
      <c r="C255" s="1"/>
      <c r="D255" s="89"/>
      <c r="E255" s="23"/>
      <c r="F255" s="1"/>
      <c r="G255" s="1"/>
      <c r="H255" s="1"/>
      <c r="I255" s="1"/>
    </row>
    <row r="256" spans="1:9" ht="15.75" customHeight="1">
      <c r="A256" s="24"/>
      <c r="B256" s="24"/>
      <c r="C256" s="1"/>
      <c r="D256" s="89"/>
      <c r="E256" s="23"/>
      <c r="F256" s="1"/>
      <c r="G256" s="1"/>
      <c r="H256" s="1"/>
      <c r="I256" s="1"/>
    </row>
    <row r="257" spans="1:9" ht="15.75" customHeight="1">
      <c r="A257" s="24"/>
      <c r="B257" s="24"/>
      <c r="C257" s="1"/>
      <c r="D257" s="89"/>
      <c r="E257" s="23"/>
      <c r="F257" s="1"/>
      <c r="G257" s="1"/>
      <c r="H257" s="1"/>
      <c r="I257" s="1"/>
    </row>
    <row r="258" spans="1:9" ht="15.75" customHeight="1">
      <c r="A258" s="24"/>
      <c r="B258" s="24"/>
      <c r="C258" s="1"/>
      <c r="D258" s="89"/>
      <c r="E258" s="23"/>
      <c r="F258" s="1"/>
      <c r="G258" s="1"/>
      <c r="H258" s="1"/>
      <c r="I258" s="1"/>
    </row>
    <row r="259" spans="1:9" ht="15.75" customHeight="1">
      <c r="A259" s="24"/>
      <c r="B259" s="24"/>
      <c r="C259" s="1"/>
      <c r="D259" s="89"/>
      <c r="E259" s="23"/>
      <c r="F259" s="1"/>
      <c r="G259" s="1"/>
      <c r="H259" s="1"/>
      <c r="I259" s="1"/>
    </row>
    <row r="260" spans="1:9" ht="15.75" customHeight="1">
      <c r="A260" s="24"/>
      <c r="B260" s="24"/>
      <c r="C260" s="1"/>
      <c r="D260" s="89"/>
      <c r="E260" s="23"/>
      <c r="F260" s="1"/>
      <c r="G260" s="1"/>
      <c r="H260" s="1"/>
      <c r="I260" s="1"/>
    </row>
    <row r="261" spans="1:9" ht="15.75" customHeight="1">
      <c r="A261" s="24"/>
      <c r="B261" s="24"/>
      <c r="C261" s="1"/>
      <c r="D261" s="89"/>
      <c r="E261" s="23"/>
      <c r="F261" s="1"/>
      <c r="G261" s="1"/>
      <c r="H261" s="1"/>
      <c r="I261" s="1"/>
    </row>
    <row r="262" spans="1:9" ht="15.75" customHeight="1">
      <c r="A262" s="24"/>
      <c r="B262" s="24"/>
      <c r="C262" s="1"/>
      <c r="D262" s="89"/>
      <c r="E262" s="23"/>
      <c r="F262" s="1"/>
      <c r="G262" s="1"/>
      <c r="H262" s="1"/>
      <c r="I262" s="1"/>
    </row>
    <row r="263" spans="1:9" ht="15.75" customHeight="1">
      <c r="A263" s="24"/>
      <c r="B263" s="24"/>
      <c r="C263" s="1"/>
      <c r="D263" s="89"/>
      <c r="E263" s="23"/>
      <c r="F263" s="1"/>
      <c r="G263" s="1"/>
      <c r="H263" s="1"/>
      <c r="I263" s="1"/>
    </row>
    <row r="264" spans="1:9" ht="15.75" customHeight="1">
      <c r="A264" s="24"/>
      <c r="B264" s="24"/>
      <c r="C264" s="1"/>
      <c r="D264" s="89"/>
      <c r="E264" s="23"/>
      <c r="F264" s="1"/>
      <c r="G264" s="1"/>
      <c r="H264" s="1"/>
      <c r="I264" s="1"/>
    </row>
    <row r="265" spans="1:9" ht="15.75" customHeight="1">
      <c r="A265" s="24"/>
      <c r="B265" s="24"/>
      <c r="C265" s="1"/>
      <c r="D265" s="89"/>
      <c r="E265" s="23"/>
      <c r="F265" s="1"/>
      <c r="G265" s="1"/>
      <c r="H265" s="1"/>
      <c r="I265" s="1"/>
    </row>
    <row r="266" spans="1:9" ht="15.75" customHeight="1">
      <c r="A266" s="24"/>
      <c r="B266" s="24"/>
      <c r="C266" s="1"/>
      <c r="D266" s="89"/>
      <c r="E266" s="23"/>
      <c r="F266" s="1"/>
      <c r="G266" s="1"/>
      <c r="H266" s="1"/>
      <c r="I266" s="1"/>
    </row>
    <row r="267" spans="1:9" ht="15.75" customHeight="1">
      <c r="A267" s="24"/>
      <c r="B267" s="24"/>
      <c r="C267" s="1"/>
      <c r="D267" s="89"/>
      <c r="E267" s="23"/>
      <c r="F267" s="1"/>
      <c r="G267" s="1"/>
      <c r="H267" s="1"/>
      <c r="I267" s="1"/>
    </row>
    <row r="268" spans="1:9" ht="15.75" customHeight="1">
      <c r="A268" s="24"/>
      <c r="B268" s="24"/>
      <c r="C268" s="1"/>
      <c r="D268" s="89"/>
      <c r="E268" s="23"/>
      <c r="F268" s="1"/>
      <c r="G268" s="1"/>
      <c r="H268" s="1"/>
      <c r="I268" s="1"/>
    </row>
    <row r="269" spans="1:9" ht="15.75" customHeight="1">
      <c r="A269" s="24"/>
      <c r="B269" s="24"/>
      <c r="C269" s="1"/>
      <c r="D269" s="89"/>
      <c r="E269" s="23"/>
      <c r="F269" s="1"/>
      <c r="G269" s="1"/>
      <c r="H269" s="1"/>
      <c r="I269" s="1"/>
    </row>
    <row r="270" spans="1:9" ht="15.75" customHeight="1">
      <c r="A270" s="24"/>
      <c r="B270" s="24"/>
      <c r="C270" s="1"/>
      <c r="D270" s="89"/>
      <c r="E270" s="23"/>
      <c r="F270" s="1"/>
      <c r="G270" s="1"/>
      <c r="H270" s="1"/>
      <c r="I270" s="1"/>
    </row>
    <row r="271" spans="1:9" ht="15.75" customHeight="1">
      <c r="A271" s="24"/>
      <c r="B271" s="24"/>
      <c r="C271" s="1"/>
      <c r="D271" s="89"/>
      <c r="E271" s="23"/>
      <c r="F271" s="1"/>
      <c r="G271" s="1"/>
      <c r="H271" s="1"/>
      <c r="I271" s="1"/>
    </row>
    <row r="272" spans="1:9" ht="15.75" customHeight="1">
      <c r="A272" s="24"/>
      <c r="B272" s="24"/>
      <c r="C272" s="1"/>
      <c r="D272" s="89"/>
      <c r="E272" s="23"/>
      <c r="F272" s="1"/>
      <c r="G272" s="1"/>
      <c r="H272" s="1"/>
      <c r="I272" s="1"/>
    </row>
    <row r="273" spans="1:9" ht="15.75" customHeight="1">
      <c r="A273" s="24"/>
      <c r="B273" s="24"/>
      <c r="C273" s="1"/>
      <c r="D273" s="89"/>
      <c r="E273" s="23"/>
      <c r="F273" s="1"/>
      <c r="G273" s="1"/>
      <c r="H273" s="1"/>
      <c r="I273" s="1"/>
    </row>
    <row r="274" spans="1:9" ht="15.75" customHeight="1">
      <c r="A274" s="24"/>
      <c r="B274" s="24"/>
      <c r="C274" s="1"/>
      <c r="D274" s="89"/>
      <c r="E274" s="23"/>
      <c r="F274" s="1"/>
      <c r="G274" s="1"/>
      <c r="H274" s="1"/>
      <c r="I274" s="1"/>
    </row>
    <row r="275" spans="1:9" ht="15.75" customHeight="1">
      <c r="A275" s="24"/>
      <c r="B275" s="24"/>
      <c r="C275" s="1"/>
      <c r="D275" s="89"/>
      <c r="E275" s="23"/>
      <c r="F275" s="1"/>
      <c r="G275" s="1"/>
      <c r="H275" s="1"/>
      <c r="I275" s="1"/>
    </row>
    <row r="276" spans="1:9" ht="15.75" customHeight="1">
      <c r="A276" s="24"/>
      <c r="B276" s="24"/>
      <c r="C276" s="1"/>
      <c r="D276" s="89"/>
      <c r="E276" s="23"/>
      <c r="F276" s="1"/>
      <c r="G276" s="1"/>
      <c r="H276" s="1"/>
      <c r="I276" s="1"/>
    </row>
    <row r="277" spans="1:9" ht="15.75" customHeight="1">
      <c r="A277" s="24"/>
      <c r="B277" s="24"/>
      <c r="C277" s="1"/>
      <c r="D277" s="89"/>
      <c r="E277" s="23"/>
      <c r="F277" s="1"/>
      <c r="G277" s="1"/>
      <c r="H277" s="1"/>
      <c r="I277" s="1"/>
    </row>
    <row r="278" spans="1:9" ht="15.75" customHeight="1">
      <c r="A278" s="24"/>
      <c r="B278" s="24"/>
      <c r="C278" s="1"/>
      <c r="D278" s="89"/>
      <c r="E278" s="23"/>
      <c r="F278" s="1"/>
      <c r="G278" s="1"/>
      <c r="H278" s="1"/>
      <c r="I278" s="1"/>
    </row>
    <row r="279" spans="1:9" ht="15.75" customHeight="1">
      <c r="A279" s="24"/>
      <c r="B279" s="24"/>
      <c r="C279" s="1"/>
      <c r="D279" s="89"/>
      <c r="E279" s="23"/>
      <c r="F279" s="1"/>
      <c r="G279" s="1"/>
      <c r="H279" s="1"/>
      <c r="I279" s="1"/>
    </row>
    <row r="280" spans="1:9" ht="15.75" customHeight="1">
      <c r="A280" s="24"/>
      <c r="B280" s="24"/>
      <c r="C280" s="1"/>
      <c r="D280" s="89"/>
      <c r="E280" s="23"/>
      <c r="F280" s="1"/>
      <c r="G280" s="1"/>
      <c r="H280" s="1"/>
      <c r="I280" s="1"/>
    </row>
    <row r="281" spans="1:9" ht="15.75" customHeight="1">
      <c r="A281" s="24"/>
      <c r="B281" s="24"/>
      <c r="C281" s="1"/>
      <c r="D281" s="89"/>
      <c r="E281" s="23"/>
      <c r="F281" s="1"/>
      <c r="G281" s="1"/>
      <c r="H281" s="1"/>
      <c r="I281" s="1"/>
    </row>
    <row r="282" spans="1:9" ht="15.75" customHeight="1">
      <c r="A282" s="24"/>
      <c r="B282" s="24"/>
      <c r="C282" s="1"/>
      <c r="D282" s="89"/>
      <c r="E282" s="23"/>
      <c r="F282" s="1"/>
      <c r="G282" s="1"/>
      <c r="H282" s="1"/>
      <c r="I282" s="1"/>
    </row>
    <row r="283" spans="1:9" ht="15.75" customHeight="1">
      <c r="A283" s="24"/>
      <c r="B283" s="24"/>
      <c r="C283" s="1"/>
      <c r="D283" s="89"/>
      <c r="E283" s="23"/>
      <c r="F283" s="1"/>
      <c r="G283" s="1"/>
      <c r="H283" s="1"/>
      <c r="I283" s="1"/>
    </row>
    <row r="284" spans="1:9" ht="15.75" customHeight="1">
      <c r="A284" s="24"/>
      <c r="B284" s="24"/>
      <c r="C284" s="1"/>
      <c r="D284" s="89"/>
      <c r="E284" s="23"/>
      <c r="F284" s="1"/>
      <c r="G284" s="1"/>
      <c r="H284" s="1"/>
      <c r="I284" s="1"/>
    </row>
    <row r="285" spans="1:9" ht="15.75" customHeight="1">
      <c r="A285" s="24"/>
      <c r="B285" s="24"/>
      <c r="C285" s="1"/>
      <c r="D285" s="89"/>
      <c r="E285" s="23"/>
      <c r="F285" s="1"/>
      <c r="G285" s="1"/>
      <c r="H285" s="1"/>
      <c r="I285" s="1"/>
    </row>
    <row r="286" spans="1:9" ht="15.75" customHeight="1">
      <c r="A286" s="24"/>
      <c r="B286" s="24"/>
      <c r="C286" s="1"/>
      <c r="D286" s="89"/>
      <c r="E286" s="23"/>
      <c r="F286" s="1"/>
      <c r="G286" s="1"/>
      <c r="H286" s="1"/>
      <c r="I286" s="1"/>
    </row>
    <row r="287" spans="1:9" ht="15.75" customHeight="1">
      <c r="A287" s="24"/>
      <c r="B287" s="24"/>
      <c r="C287" s="1"/>
      <c r="D287" s="89"/>
      <c r="E287" s="23"/>
      <c r="F287" s="1"/>
      <c r="G287" s="1"/>
      <c r="H287" s="1"/>
      <c r="I287" s="1"/>
    </row>
    <row r="288" spans="1:9" ht="15.75" customHeight="1">
      <c r="A288" s="24"/>
      <c r="B288" s="24"/>
      <c r="C288" s="1"/>
      <c r="D288" s="89"/>
      <c r="E288" s="23"/>
      <c r="F288" s="1"/>
      <c r="G288" s="1"/>
      <c r="H288" s="1"/>
      <c r="I288" s="1"/>
    </row>
    <row r="289" spans="1:9" ht="15.75" customHeight="1">
      <c r="A289" s="24"/>
      <c r="B289" s="24"/>
      <c r="C289" s="1"/>
      <c r="D289" s="89"/>
      <c r="E289" s="23"/>
      <c r="F289" s="1"/>
      <c r="G289" s="1"/>
      <c r="H289" s="1"/>
      <c r="I289" s="1"/>
    </row>
    <row r="290" spans="1:9" ht="15.75" customHeight="1">
      <c r="A290" s="24"/>
      <c r="B290" s="24"/>
      <c r="C290" s="1"/>
      <c r="D290" s="89"/>
      <c r="E290" s="23"/>
      <c r="F290" s="1"/>
      <c r="G290" s="1"/>
      <c r="H290" s="1"/>
      <c r="I290" s="1"/>
    </row>
    <row r="291" spans="1:9" ht="15.75" customHeight="1">
      <c r="A291" s="24"/>
      <c r="B291" s="24"/>
      <c r="C291" s="1"/>
      <c r="D291" s="89"/>
      <c r="E291" s="23"/>
      <c r="F291" s="1"/>
      <c r="G291" s="1"/>
      <c r="H291" s="1"/>
      <c r="I291" s="1"/>
    </row>
    <row r="292" spans="1:9" ht="15.75" customHeight="1">
      <c r="A292" s="24"/>
      <c r="B292" s="24"/>
      <c r="C292" s="1"/>
      <c r="D292" s="89"/>
      <c r="E292" s="23"/>
      <c r="F292" s="1"/>
      <c r="G292" s="1"/>
      <c r="H292" s="1"/>
      <c r="I292" s="1"/>
    </row>
    <row r="293" spans="1:9" ht="15.75" customHeight="1">
      <c r="A293" s="24"/>
      <c r="B293" s="24"/>
      <c r="C293" s="1"/>
      <c r="D293" s="89"/>
      <c r="E293" s="23"/>
      <c r="F293" s="1"/>
      <c r="G293" s="1"/>
      <c r="H293" s="1"/>
      <c r="I293" s="1"/>
    </row>
    <row r="294" spans="1:9" ht="15.75" customHeight="1">
      <c r="A294" s="24"/>
      <c r="B294" s="24"/>
      <c r="C294" s="1"/>
      <c r="D294" s="89"/>
      <c r="E294" s="23"/>
      <c r="F294" s="1"/>
      <c r="G294" s="1"/>
      <c r="H294" s="1"/>
      <c r="I294" s="1"/>
    </row>
    <row r="295" spans="1:9" ht="15.75" customHeight="1">
      <c r="A295" s="24"/>
      <c r="B295" s="24"/>
      <c r="C295" s="1"/>
      <c r="D295" s="89"/>
      <c r="E295" s="23"/>
      <c r="F295" s="1"/>
      <c r="G295" s="1"/>
      <c r="H295" s="1"/>
      <c r="I295" s="1"/>
    </row>
    <row r="296" spans="1:9" ht="15.75" customHeight="1">
      <c r="A296" s="24"/>
      <c r="B296" s="24"/>
      <c r="C296" s="1"/>
      <c r="D296" s="89"/>
      <c r="E296" s="23"/>
      <c r="F296" s="1"/>
      <c r="G296" s="1"/>
      <c r="H296" s="1"/>
      <c r="I296" s="1"/>
    </row>
    <row r="297" spans="1:9" ht="15.75" customHeight="1">
      <c r="A297" s="24"/>
      <c r="B297" s="24"/>
      <c r="C297" s="1"/>
      <c r="D297" s="89"/>
      <c r="E297" s="23"/>
      <c r="F297" s="1"/>
      <c r="G297" s="1"/>
      <c r="H297" s="1"/>
      <c r="I297" s="1"/>
    </row>
    <row r="298" spans="1:9" ht="15.75" customHeight="1">
      <c r="A298" s="24"/>
      <c r="B298" s="24"/>
      <c r="C298" s="1"/>
      <c r="D298" s="89"/>
      <c r="E298" s="23"/>
      <c r="F298" s="1"/>
      <c r="G298" s="1"/>
      <c r="H298" s="1"/>
      <c r="I298" s="1"/>
    </row>
    <row r="299" spans="1:9" ht="15.75" customHeight="1">
      <c r="A299" s="24"/>
      <c r="B299" s="24"/>
      <c r="C299" s="1"/>
      <c r="D299" s="89"/>
      <c r="E299" s="23"/>
      <c r="F299" s="1"/>
      <c r="G299" s="1"/>
      <c r="H299" s="1"/>
      <c r="I299" s="1"/>
    </row>
    <row r="300" spans="1:9" ht="15.75" customHeight="1">
      <c r="A300" s="24"/>
      <c r="B300" s="24"/>
      <c r="C300" s="1"/>
      <c r="D300" s="89"/>
      <c r="E300" s="23"/>
      <c r="F300" s="1"/>
      <c r="G300" s="1"/>
      <c r="H300" s="1"/>
      <c r="I300" s="1"/>
    </row>
    <row r="301" spans="1:9" ht="15.75" customHeight="1">
      <c r="A301" s="24"/>
      <c r="B301" s="24"/>
      <c r="C301" s="1"/>
      <c r="D301" s="89"/>
      <c r="E301" s="23"/>
      <c r="F301" s="1"/>
      <c r="G301" s="1"/>
      <c r="H301" s="1"/>
      <c r="I301" s="1"/>
    </row>
    <row r="302" spans="1:9" ht="15.75" customHeight="1">
      <c r="A302" s="24"/>
      <c r="B302" s="24"/>
      <c r="C302" s="1"/>
      <c r="D302" s="89"/>
      <c r="E302" s="23"/>
      <c r="F302" s="1"/>
      <c r="G302" s="1"/>
      <c r="H302" s="1"/>
      <c r="I302" s="1"/>
    </row>
    <row r="303" spans="1:9" ht="15.75" customHeight="1">
      <c r="A303" s="24"/>
      <c r="B303" s="24"/>
      <c r="C303" s="1"/>
      <c r="D303" s="89"/>
      <c r="E303" s="23"/>
      <c r="F303" s="1"/>
      <c r="G303" s="1"/>
      <c r="H303" s="1"/>
      <c r="I303" s="1"/>
    </row>
    <row r="304" spans="1:9" ht="15.75" customHeight="1">
      <c r="A304" s="24"/>
      <c r="B304" s="24"/>
      <c r="C304" s="1"/>
      <c r="D304" s="89"/>
      <c r="E304" s="23"/>
      <c r="F304" s="1"/>
      <c r="G304" s="1"/>
      <c r="H304" s="1"/>
      <c r="I304" s="1"/>
    </row>
    <row r="305" spans="1:9" ht="15.75" customHeight="1">
      <c r="A305" s="24"/>
      <c r="B305" s="24"/>
      <c r="C305" s="1"/>
      <c r="D305" s="89"/>
      <c r="E305" s="23"/>
      <c r="F305" s="1"/>
      <c r="G305" s="1"/>
      <c r="H305" s="1"/>
      <c r="I305" s="1"/>
    </row>
    <row r="306" spans="1:9" ht="15.75" customHeight="1">
      <c r="A306" s="24"/>
      <c r="B306" s="24"/>
      <c r="C306" s="1"/>
      <c r="D306" s="89"/>
      <c r="E306" s="23"/>
      <c r="F306" s="1"/>
      <c r="G306" s="1"/>
      <c r="H306" s="1"/>
      <c r="I306" s="1"/>
    </row>
    <row r="307" spans="1:9" ht="15.75" customHeight="1">
      <c r="A307" s="24"/>
      <c r="B307" s="24"/>
      <c r="C307" s="1"/>
      <c r="D307" s="89"/>
      <c r="E307" s="23"/>
      <c r="F307" s="1"/>
      <c r="G307" s="1"/>
      <c r="H307" s="1"/>
      <c r="I307" s="1"/>
    </row>
    <row r="308" spans="1:9" ht="15.75" customHeight="1">
      <c r="A308" s="24"/>
      <c r="B308" s="24"/>
      <c r="C308" s="1"/>
      <c r="D308" s="89"/>
      <c r="E308" s="23"/>
      <c r="F308" s="1"/>
      <c r="G308" s="1"/>
      <c r="H308" s="1"/>
      <c r="I308" s="1"/>
    </row>
    <row r="309" spans="1:9" ht="15.75" customHeight="1">
      <c r="A309" s="24"/>
      <c r="B309" s="24"/>
      <c r="C309" s="1"/>
      <c r="D309" s="89"/>
      <c r="E309" s="23"/>
      <c r="F309" s="1"/>
      <c r="G309" s="1"/>
      <c r="H309" s="1"/>
      <c r="I309" s="1"/>
    </row>
    <row r="310" spans="1:9" ht="15.75" customHeight="1">
      <c r="A310" s="24"/>
      <c r="B310" s="24"/>
      <c r="C310" s="1"/>
      <c r="D310" s="89"/>
      <c r="E310" s="23"/>
      <c r="F310" s="1"/>
      <c r="G310" s="1"/>
      <c r="H310" s="1"/>
      <c r="I310" s="1"/>
    </row>
    <row r="311" spans="1:9" ht="15.75" customHeight="1">
      <c r="A311" s="24"/>
      <c r="B311" s="24"/>
      <c r="C311" s="1"/>
      <c r="D311" s="89"/>
      <c r="E311" s="23"/>
      <c r="F311" s="1"/>
      <c r="G311" s="1"/>
      <c r="H311" s="1"/>
      <c r="I311" s="1"/>
    </row>
    <row r="312" spans="1:9" ht="15.75" customHeight="1">
      <c r="A312" s="24"/>
      <c r="B312" s="24"/>
      <c r="C312" s="1"/>
      <c r="D312" s="89"/>
      <c r="E312" s="23"/>
      <c r="F312" s="1"/>
      <c r="G312" s="1"/>
      <c r="H312" s="1"/>
      <c r="I312" s="1"/>
    </row>
    <row r="313" spans="1:9" ht="15.75" customHeight="1">
      <c r="A313" s="24"/>
      <c r="B313" s="24"/>
      <c r="C313" s="1"/>
      <c r="D313" s="89"/>
      <c r="E313" s="23"/>
      <c r="F313" s="1"/>
      <c r="G313" s="1"/>
      <c r="H313" s="1"/>
      <c r="I313" s="1"/>
    </row>
    <row r="314" spans="1:9" ht="15.75" customHeight="1">
      <c r="A314" s="24"/>
      <c r="B314" s="24"/>
      <c r="C314" s="1"/>
      <c r="D314" s="89"/>
      <c r="E314" s="23"/>
      <c r="F314" s="1"/>
      <c r="G314" s="1"/>
      <c r="H314" s="1"/>
      <c r="I314" s="1"/>
    </row>
    <row r="315" spans="1:9" ht="15.75" customHeight="1">
      <c r="A315" s="24"/>
      <c r="B315" s="24"/>
      <c r="C315" s="1"/>
      <c r="D315" s="89"/>
      <c r="E315" s="23"/>
      <c r="F315" s="1"/>
      <c r="G315" s="1"/>
      <c r="H315" s="1"/>
      <c r="I315" s="1"/>
    </row>
    <row r="316" spans="1:9" ht="15.75" customHeight="1">
      <c r="A316" s="24"/>
      <c r="B316" s="24"/>
      <c r="C316" s="1"/>
      <c r="D316" s="89"/>
      <c r="E316" s="23"/>
      <c r="F316" s="1"/>
      <c r="G316" s="1"/>
      <c r="H316" s="1"/>
      <c r="I316" s="1"/>
    </row>
    <row r="317" spans="1:9" ht="15.75" customHeight="1">
      <c r="A317" s="24"/>
      <c r="B317" s="24"/>
      <c r="C317" s="1"/>
      <c r="D317" s="89"/>
      <c r="E317" s="23"/>
      <c r="F317" s="1"/>
      <c r="G317" s="1"/>
      <c r="H317" s="1"/>
      <c r="I317" s="1"/>
    </row>
    <row r="318" spans="1:9" ht="15.75" customHeight="1">
      <c r="A318" s="24"/>
      <c r="B318" s="24"/>
      <c r="C318" s="1"/>
      <c r="D318" s="89"/>
      <c r="E318" s="23"/>
      <c r="F318" s="1"/>
      <c r="G318" s="1"/>
      <c r="H318" s="1"/>
      <c r="I318" s="1"/>
    </row>
    <row r="319" spans="1:9" ht="15.75" customHeight="1">
      <c r="A319" s="24"/>
      <c r="B319" s="24"/>
      <c r="C319" s="1"/>
      <c r="D319" s="89"/>
      <c r="E319" s="23"/>
      <c r="F319" s="1"/>
      <c r="G319" s="1"/>
      <c r="H319" s="1"/>
      <c r="I319" s="1"/>
    </row>
    <row r="320" spans="1:9" ht="15.75" customHeight="1">
      <c r="A320" s="24"/>
      <c r="B320" s="24"/>
      <c r="C320" s="1"/>
      <c r="D320" s="89"/>
      <c r="E320" s="23"/>
      <c r="F320" s="1"/>
      <c r="G320" s="1"/>
      <c r="H320" s="1"/>
      <c r="I320" s="1"/>
    </row>
    <row r="321" spans="1:9" ht="15.75" customHeight="1">
      <c r="A321" s="24"/>
      <c r="B321" s="24"/>
      <c r="C321" s="1"/>
      <c r="D321" s="89"/>
      <c r="E321" s="23"/>
      <c r="F321" s="1"/>
      <c r="G321" s="1"/>
      <c r="H321" s="1"/>
      <c r="I321" s="1"/>
    </row>
    <row r="322" spans="1:9" ht="15.75" customHeight="1">
      <c r="A322" s="24"/>
      <c r="B322" s="24"/>
      <c r="C322" s="1"/>
      <c r="D322" s="89"/>
      <c r="E322" s="23"/>
      <c r="F322" s="1"/>
      <c r="G322" s="1"/>
      <c r="H322" s="1"/>
      <c r="I322" s="1"/>
    </row>
    <row r="323" spans="1:9" ht="15.75" customHeight="1">
      <c r="A323" s="24"/>
      <c r="B323" s="24"/>
      <c r="C323" s="1"/>
      <c r="D323" s="89"/>
      <c r="E323" s="23"/>
      <c r="F323" s="1"/>
      <c r="G323" s="1"/>
      <c r="H323" s="1"/>
      <c r="I323" s="1"/>
    </row>
    <row r="324" spans="1:9" ht="15.75" customHeight="1">
      <c r="A324" s="24"/>
      <c r="B324" s="24"/>
      <c r="C324" s="1"/>
      <c r="D324" s="89"/>
      <c r="E324" s="23"/>
      <c r="F324" s="1"/>
      <c r="G324" s="1"/>
      <c r="H324" s="1"/>
      <c r="I324" s="1"/>
    </row>
    <row r="325" spans="1:9" ht="15.75" customHeight="1">
      <c r="A325" s="24"/>
      <c r="B325" s="24"/>
      <c r="C325" s="1"/>
      <c r="D325" s="89"/>
      <c r="E325" s="23"/>
      <c r="F325" s="1"/>
      <c r="G325" s="1"/>
      <c r="H325" s="1"/>
      <c r="I325" s="1"/>
    </row>
    <row r="326" spans="1:9" ht="15.75" customHeight="1">
      <c r="A326" s="24"/>
      <c r="B326" s="24"/>
      <c r="C326" s="1"/>
      <c r="D326" s="89"/>
      <c r="E326" s="23"/>
      <c r="F326" s="1"/>
      <c r="G326" s="1"/>
      <c r="H326" s="1"/>
      <c r="I326" s="1"/>
    </row>
    <row r="327" spans="1:9" ht="15.75" customHeight="1">
      <c r="A327" s="24"/>
      <c r="B327" s="24"/>
      <c r="C327" s="1"/>
      <c r="D327" s="89"/>
      <c r="E327" s="23"/>
      <c r="F327" s="1"/>
      <c r="G327" s="1"/>
      <c r="H327" s="1"/>
      <c r="I327" s="1"/>
    </row>
    <row r="328" spans="1:9" ht="15.75" customHeight="1">
      <c r="A328" s="24"/>
      <c r="B328" s="24"/>
      <c r="C328" s="1"/>
      <c r="D328" s="89"/>
      <c r="E328" s="23"/>
      <c r="F328" s="1"/>
      <c r="G328" s="1"/>
      <c r="H328" s="1"/>
      <c r="I328" s="1"/>
    </row>
    <row r="329" spans="1:9" ht="15.75" customHeight="1">
      <c r="A329" s="24"/>
      <c r="B329" s="24"/>
      <c r="C329" s="1"/>
      <c r="D329" s="89"/>
      <c r="E329" s="23"/>
      <c r="F329" s="1"/>
      <c r="G329" s="1"/>
      <c r="H329" s="1"/>
      <c r="I329" s="1"/>
    </row>
    <row r="330" spans="1:9" ht="15.75" customHeight="1">
      <c r="A330" s="24"/>
      <c r="B330" s="24"/>
      <c r="C330" s="1"/>
      <c r="D330" s="89"/>
      <c r="E330" s="23"/>
      <c r="F330" s="1"/>
      <c r="G330" s="1"/>
      <c r="H330" s="1"/>
      <c r="I330" s="1"/>
    </row>
    <row r="331" spans="1:9" ht="15.75" customHeight="1">
      <c r="A331" s="24"/>
      <c r="B331" s="24"/>
      <c r="C331" s="1"/>
      <c r="D331" s="89"/>
      <c r="E331" s="23"/>
      <c r="F331" s="1"/>
      <c r="G331" s="1"/>
      <c r="H331" s="1"/>
      <c r="I331" s="1"/>
    </row>
    <row r="332" spans="1:9" ht="15.75" customHeight="1">
      <c r="A332" s="24"/>
      <c r="B332" s="24"/>
      <c r="C332" s="1"/>
      <c r="D332" s="89"/>
      <c r="E332" s="23"/>
      <c r="F332" s="1"/>
      <c r="G332" s="1"/>
      <c r="H332" s="1"/>
      <c r="I332" s="1"/>
    </row>
    <row r="333" spans="1:9" ht="15.75" customHeight="1">
      <c r="A333" s="24"/>
      <c r="B333" s="24"/>
      <c r="C333" s="1"/>
      <c r="D333" s="89"/>
      <c r="E333" s="23"/>
      <c r="F333" s="1"/>
      <c r="G333" s="1"/>
      <c r="H333" s="1"/>
      <c r="I333" s="1"/>
    </row>
    <row r="334" spans="1:9" ht="15.75" customHeight="1">
      <c r="A334" s="24"/>
      <c r="B334" s="24"/>
      <c r="C334" s="1"/>
      <c r="D334" s="89"/>
      <c r="E334" s="23"/>
      <c r="F334" s="1"/>
      <c r="G334" s="1"/>
      <c r="H334" s="1"/>
      <c r="I334" s="1"/>
    </row>
    <row r="335" spans="1:9" ht="15.75" customHeight="1">
      <c r="A335" s="24"/>
      <c r="B335" s="24"/>
      <c r="C335" s="1"/>
      <c r="D335" s="89"/>
      <c r="E335" s="23"/>
      <c r="F335" s="1"/>
      <c r="G335" s="1"/>
      <c r="H335" s="1"/>
      <c r="I335" s="1"/>
    </row>
    <row r="336" spans="1:9" ht="15.75" customHeight="1">
      <c r="A336" s="24"/>
      <c r="B336" s="24"/>
      <c r="C336" s="1"/>
      <c r="D336" s="89"/>
      <c r="E336" s="23"/>
      <c r="F336" s="1"/>
      <c r="G336" s="1"/>
      <c r="H336" s="1"/>
      <c r="I336" s="1"/>
    </row>
    <row r="337" spans="1:9" ht="15.75" customHeight="1">
      <c r="A337" s="24"/>
      <c r="B337" s="24"/>
      <c r="C337" s="1"/>
      <c r="D337" s="89"/>
      <c r="E337" s="23"/>
      <c r="F337" s="1"/>
      <c r="G337" s="1"/>
      <c r="H337" s="1"/>
      <c r="I337" s="1"/>
    </row>
    <row r="338" spans="1:9" ht="15.75" customHeight="1">
      <c r="A338" s="24"/>
      <c r="B338" s="24"/>
      <c r="C338" s="1"/>
      <c r="D338" s="89"/>
      <c r="E338" s="23"/>
      <c r="F338" s="1"/>
      <c r="G338" s="1"/>
      <c r="H338" s="1"/>
      <c r="I338" s="1"/>
    </row>
    <row r="339" spans="1:9" ht="15.75" customHeight="1">
      <c r="A339" s="24"/>
      <c r="B339" s="24"/>
      <c r="C339" s="1"/>
      <c r="D339" s="89"/>
      <c r="E339" s="23"/>
      <c r="F339" s="1"/>
      <c r="G339" s="1"/>
      <c r="H339" s="1"/>
      <c r="I339" s="1"/>
    </row>
    <row r="340" spans="1:9" ht="15.75" customHeight="1">
      <c r="A340" s="24"/>
      <c r="B340" s="24"/>
      <c r="C340" s="1"/>
      <c r="D340" s="89"/>
      <c r="E340" s="23"/>
      <c r="F340" s="1"/>
      <c r="G340" s="1"/>
      <c r="H340" s="1"/>
      <c r="I340" s="1"/>
    </row>
    <row r="341" spans="1:9" ht="15.75" customHeight="1">
      <c r="A341" s="24"/>
      <c r="B341" s="24"/>
      <c r="C341" s="1"/>
      <c r="D341" s="89"/>
      <c r="E341" s="23"/>
      <c r="F341" s="1"/>
      <c r="G341" s="1"/>
      <c r="H341" s="1"/>
      <c r="I341" s="1"/>
    </row>
    <row r="342" spans="1:9" ht="15.75" customHeight="1">
      <c r="A342" s="24"/>
      <c r="B342" s="24"/>
      <c r="C342" s="1"/>
      <c r="D342" s="89"/>
      <c r="E342" s="23"/>
      <c r="F342" s="1"/>
      <c r="G342" s="1"/>
      <c r="H342" s="1"/>
      <c r="I342" s="1"/>
    </row>
    <row r="343" spans="1:9" ht="15.75" customHeight="1">
      <c r="A343" s="24"/>
      <c r="B343" s="24"/>
      <c r="C343" s="1"/>
      <c r="D343" s="89"/>
      <c r="E343" s="23"/>
      <c r="F343" s="1"/>
      <c r="G343" s="1"/>
      <c r="H343" s="1"/>
      <c r="I343" s="1"/>
    </row>
    <row r="344" spans="1:9" ht="15.75" customHeight="1">
      <c r="A344" s="24"/>
      <c r="B344" s="24"/>
      <c r="C344" s="1"/>
      <c r="D344" s="89"/>
      <c r="E344" s="23"/>
      <c r="F344" s="1"/>
      <c r="G344" s="1"/>
      <c r="H344" s="1"/>
      <c r="I344" s="1"/>
    </row>
    <row r="345" spans="1:9" ht="15.75" customHeight="1">
      <c r="A345" s="24"/>
      <c r="B345" s="24"/>
      <c r="C345" s="1"/>
      <c r="D345" s="89"/>
      <c r="E345" s="23"/>
      <c r="F345" s="1"/>
      <c r="G345" s="1"/>
      <c r="H345" s="1"/>
      <c r="I345" s="1"/>
    </row>
    <row r="346" spans="1:9" ht="15.75" customHeight="1">
      <c r="A346" s="24"/>
      <c r="B346" s="24"/>
      <c r="C346" s="1"/>
      <c r="D346" s="89"/>
      <c r="E346" s="23"/>
      <c r="F346" s="1"/>
      <c r="G346" s="1"/>
      <c r="H346" s="1"/>
      <c r="I346" s="1"/>
    </row>
    <row r="347" spans="1:9" ht="15.75" customHeight="1">
      <c r="A347" s="24"/>
      <c r="B347" s="24"/>
      <c r="C347" s="1"/>
      <c r="D347" s="89"/>
      <c r="E347" s="23"/>
      <c r="F347" s="1"/>
      <c r="G347" s="1"/>
      <c r="H347" s="1"/>
      <c r="I347" s="1"/>
    </row>
    <row r="348" spans="1:9" ht="15.75" customHeight="1">
      <c r="A348" s="24"/>
      <c r="B348" s="24"/>
      <c r="C348" s="1"/>
      <c r="D348" s="89"/>
      <c r="E348" s="23"/>
      <c r="F348" s="1"/>
      <c r="G348" s="1"/>
      <c r="H348" s="1"/>
      <c r="I348" s="1"/>
    </row>
    <row r="349" spans="1:9" ht="15.75" customHeight="1">
      <c r="A349" s="24"/>
      <c r="B349" s="24"/>
      <c r="C349" s="1"/>
      <c r="D349" s="89"/>
      <c r="E349" s="23"/>
      <c r="F349" s="1"/>
      <c r="G349" s="1"/>
      <c r="H349" s="1"/>
      <c r="I349" s="1"/>
    </row>
    <row r="350" spans="1:9" ht="15.75" customHeight="1">
      <c r="A350" s="24"/>
      <c r="B350" s="24"/>
      <c r="C350" s="1"/>
      <c r="D350" s="89"/>
      <c r="E350" s="23"/>
      <c r="F350" s="1"/>
      <c r="G350" s="1"/>
      <c r="H350" s="1"/>
      <c r="I350" s="1"/>
    </row>
    <row r="351" spans="1:9" ht="15.75" customHeight="1">
      <c r="A351" s="24"/>
      <c r="B351" s="24"/>
      <c r="C351" s="1"/>
      <c r="D351" s="89"/>
      <c r="E351" s="23"/>
      <c r="F351" s="1"/>
      <c r="G351" s="1"/>
      <c r="H351" s="1"/>
      <c r="I351" s="1"/>
    </row>
    <row r="352" spans="1:9" ht="15.75" customHeight="1">
      <c r="A352" s="24"/>
      <c r="B352" s="24"/>
      <c r="C352" s="1"/>
      <c r="D352" s="89"/>
      <c r="E352" s="23"/>
      <c r="F352" s="1"/>
      <c r="G352" s="1"/>
      <c r="H352" s="1"/>
      <c r="I352" s="1"/>
    </row>
    <row r="353" spans="1:9" ht="15.75" customHeight="1">
      <c r="A353" s="24"/>
      <c r="B353" s="24"/>
      <c r="C353" s="1"/>
      <c r="D353" s="89"/>
      <c r="E353" s="23"/>
      <c r="F353" s="1"/>
      <c r="G353" s="1"/>
      <c r="H353" s="1"/>
      <c r="I353" s="1"/>
    </row>
    <row r="354" spans="1:9" ht="15.75" customHeight="1">
      <c r="A354" s="24"/>
      <c r="B354" s="24"/>
      <c r="C354" s="1"/>
      <c r="D354" s="89"/>
      <c r="E354" s="23"/>
      <c r="F354" s="1"/>
      <c r="G354" s="1"/>
      <c r="H354" s="1"/>
      <c r="I354" s="1"/>
    </row>
    <row r="355" spans="1:9" ht="15.75" customHeight="1">
      <c r="A355" s="24"/>
      <c r="B355" s="24"/>
      <c r="C355" s="1"/>
      <c r="D355" s="89"/>
      <c r="E355" s="23"/>
      <c r="F355" s="1"/>
      <c r="G355" s="1"/>
      <c r="H355" s="1"/>
      <c r="I355" s="1"/>
    </row>
    <row r="356" spans="1:9" ht="15.75" customHeight="1">
      <c r="A356" s="24"/>
      <c r="B356" s="24"/>
      <c r="C356" s="1"/>
      <c r="D356" s="89"/>
      <c r="E356" s="23"/>
      <c r="F356" s="1"/>
      <c r="G356" s="1"/>
      <c r="H356" s="1"/>
      <c r="I356" s="1"/>
    </row>
    <row r="357" spans="1:9" ht="15.75" customHeight="1">
      <c r="A357" s="24"/>
      <c r="B357" s="24"/>
      <c r="C357" s="1"/>
      <c r="D357" s="89"/>
      <c r="E357" s="23"/>
      <c r="F357" s="1"/>
      <c r="G357" s="1"/>
      <c r="H357" s="1"/>
      <c r="I357" s="1"/>
    </row>
    <row r="358" spans="1:9" ht="15.75" customHeight="1">
      <c r="A358" s="24"/>
      <c r="B358" s="24"/>
      <c r="C358" s="1"/>
      <c r="D358" s="89"/>
      <c r="E358" s="23"/>
      <c r="F358" s="1"/>
      <c r="G358" s="1"/>
      <c r="H358" s="1"/>
      <c r="I358" s="1"/>
    </row>
    <row r="359" spans="1:9" ht="15.75" customHeight="1">
      <c r="A359" s="24"/>
      <c r="B359" s="24"/>
      <c r="C359" s="1"/>
      <c r="D359" s="89"/>
      <c r="E359" s="23"/>
      <c r="F359" s="1"/>
      <c r="G359" s="1"/>
      <c r="H359" s="1"/>
      <c r="I359" s="1"/>
    </row>
    <row r="360" spans="1:9" ht="15.75" customHeight="1">
      <c r="A360" s="24"/>
      <c r="B360" s="24"/>
      <c r="C360" s="1"/>
      <c r="D360" s="89"/>
      <c r="E360" s="23"/>
      <c r="F360" s="1"/>
      <c r="G360" s="1"/>
      <c r="H360" s="1"/>
      <c r="I360" s="1"/>
    </row>
    <row r="361" spans="1:9" ht="15.75" customHeight="1">
      <c r="A361" s="24"/>
      <c r="B361" s="24"/>
      <c r="C361" s="1"/>
      <c r="D361" s="89"/>
      <c r="E361" s="23"/>
      <c r="F361" s="1"/>
      <c r="G361" s="1"/>
      <c r="H361" s="1"/>
      <c r="I361" s="1"/>
    </row>
    <row r="362" spans="1:9" ht="15.75" customHeight="1">
      <c r="A362" s="24"/>
      <c r="B362" s="24"/>
      <c r="C362" s="1"/>
      <c r="D362" s="89"/>
      <c r="E362" s="23"/>
      <c r="F362" s="1"/>
      <c r="G362" s="1"/>
      <c r="H362" s="1"/>
      <c r="I362" s="1"/>
    </row>
    <row r="363" spans="1:9" ht="15.75" customHeight="1">
      <c r="A363" s="24"/>
      <c r="B363" s="24"/>
      <c r="C363" s="1"/>
      <c r="D363" s="89"/>
      <c r="E363" s="23"/>
      <c r="F363" s="1"/>
      <c r="G363" s="1"/>
      <c r="H363" s="1"/>
      <c r="I363" s="1"/>
    </row>
    <row r="364" spans="1:9" ht="15.75" customHeight="1">
      <c r="A364" s="24"/>
      <c r="B364" s="24"/>
      <c r="C364" s="1"/>
      <c r="D364" s="89"/>
      <c r="E364" s="23"/>
      <c r="F364" s="1"/>
      <c r="G364" s="1"/>
      <c r="H364" s="1"/>
      <c r="I364" s="1"/>
    </row>
    <row r="365" spans="1:9" ht="15.75" customHeight="1">
      <c r="A365" s="24"/>
      <c r="B365" s="24"/>
      <c r="C365" s="1"/>
      <c r="D365" s="89"/>
      <c r="E365" s="23"/>
      <c r="F365" s="1"/>
      <c r="G365" s="1"/>
      <c r="H365" s="1"/>
      <c r="I365" s="1"/>
    </row>
    <row r="366" spans="1:9" ht="15.75" customHeight="1">
      <c r="A366" s="24"/>
      <c r="B366" s="24"/>
      <c r="C366" s="1"/>
      <c r="D366" s="89"/>
      <c r="E366" s="23"/>
      <c r="F366" s="1"/>
      <c r="G366" s="1"/>
      <c r="H366" s="1"/>
      <c r="I366" s="1"/>
    </row>
    <row r="367" spans="1:9" ht="15.75" customHeight="1">
      <c r="A367" s="24"/>
      <c r="B367" s="24"/>
      <c r="C367" s="1"/>
      <c r="D367" s="89"/>
      <c r="E367" s="23"/>
      <c r="F367" s="1"/>
      <c r="G367" s="1"/>
      <c r="H367" s="1"/>
      <c r="I367" s="1"/>
    </row>
    <row r="368" spans="1:9" ht="15.75" customHeight="1">
      <c r="A368" s="24"/>
      <c r="B368" s="24"/>
      <c r="C368" s="1"/>
      <c r="D368" s="89"/>
      <c r="E368" s="23"/>
      <c r="F368" s="1"/>
      <c r="G368" s="1"/>
      <c r="H368" s="1"/>
      <c r="I368" s="1"/>
    </row>
    <row r="369" spans="1:9" ht="15.75" customHeight="1">
      <c r="A369" s="24"/>
      <c r="B369" s="24"/>
      <c r="C369" s="1"/>
      <c r="D369" s="89"/>
      <c r="E369" s="23"/>
      <c r="F369" s="1"/>
      <c r="G369" s="1"/>
      <c r="H369" s="1"/>
      <c r="I369" s="1"/>
    </row>
    <row r="370" spans="1:9" ht="15.75" customHeight="1">
      <c r="A370" s="24"/>
      <c r="B370" s="24"/>
      <c r="C370" s="1"/>
      <c r="D370" s="89"/>
      <c r="E370" s="23"/>
      <c r="F370" s="1"/>
      <c r="G370" s="1"/>
      <c r="H370" s="1"/>
      <c r="I370" s="1"/>
    </row>
    <row r="371" spans="1:9" ht="15.75" customHeight="1">
      <c r="A371" s="24"/>
      <c r="B371" s="24"/>
      <c r="C371" s="1"/>
      <c r="D371" s="89"/>
      <c r="E371" s="23"/>
      <c r="F371" s="1"/>
      <c r="G371" s="1"/>
      <c r="H371" s="1"/>
      <c r="I371" s="1"/>
    </row>
    <row r="372" spans="1:9" ht="15.75" customHeight="1">
      <c r="A372" s="24"/>
      <c r="B372" s="24"/>
      <c r="C372" s="1"/>
      <c r="D372" s="89"/>
      <c r="E372" s="23"/>
      <c r="F372" s="1"/>
      <c r="G372" s="1"/>
      <c r="H372" s="1"/>
      <c r="I372" s="1"/>
    </row>
    <row r="373" spans="1:9" ht="15.75" customHeight="1">
      <c r="A373" s="24"/>
      <c r="B373" s="24"/>
      <c r="C373" s="1"/>
      <c r="D373" s="89"/>
      <c r="E373" s="23"/>
      <c r="F373" s="1"/>
      <c r="G373" s="1"/>
      <c r="H373" s="1"/>
      <c r="I373" s="1"/>
    </row>
    <row r="374" spans="1:9" ht="15.75" customHeight="1">
      <c r="A374" s="24"/>
      <c r="B374" s="24"/>
      <c r="C374" s="1"/>
      <c r="D374" s="89"/>
      <c r="E374" s="23"/>
      <c r="F374" s="1"/>
      <c r="G374" s="1"/>
      <c r="H374" s="1"/>
      <c r="I374" s="1"/>
    </row>
    <row r="375" spans="1:9" ht="15.75" customHeight="1">
      <c r="A375" s="24"/>
      <c r="B375" s="24"/>
      <c r="C375" s="1"/>
      <c r="D375" s="89"/>
      <c r="E375" s="23"/>
      <c r="F375" s="1"/>
      <c r="G375" s="1"/>
      <c r="H375" s="1"/>
      <c r="I375" s="1"/>
    </row>
    <row r="376" spans="1:9" ht="15.75" customHeight="1">
      <c r="A376" s="24"/>
      <c r="B376" s="24"/>
      <c r="C376" s="1"/>
      <c r="D376" s="89"/>
      <c r="E376" s="23"/>
      <c r="F376" s="1"/>
      <c r="G376" s="1"/>
      <c r="H376" s="1"/>
      <c r="I376" s="1"/>
    </row>
    <row r="377" spans="1:9" ht="15.75" customHeight="1">
      <c r="A377" s="24"/>
      <c r="B377" s="24"/>
      <c r="C377" s="1"/>
      <c r="D377" s="89"/>
      <c r="E377" s="23"/>
      <c r="F377" s="1"/>
      <c r="G377" s="1"/>
      <c r="H377" s="1"/>
      <c r="I377" s="1"/>
    </row>
    <row r="378" spans="1:9" ht="15.75" customHeight="1">
      <c r="A378" s="24"/>
      <c r="B378" s="24"/>
      <c r="C378" s="1"/>
      <c r="D378" s="89"/>
      <c r="E378" s="23"/>
      <c r="F378" s="1"/>
      <c r="G378" s="1"/>
      <c r="H378" s="1"/>
      <c r="I378" s="1"/>
    </row>
    <row r="379" spans="1:9" ht="15.75" customHeight="1">
      <c r="A379" s="24"/>
      <c r="B379" s="24"/>
      <c r="C379" s="1"/>
      <c r="D379" s="89"/>
      <c r="E379" s="23"/>
      <c r="F379" s="1"/>
      <c r="G379" s="1"/>
      <c r="H379" s="1"/>
      <c r="I379" s="1"/>
    </row>
    <row r="380" spans="1:9" ht="15.75" customHeight="1">
      <c r="A380" s="24"/>
      <c r="B380" s="24"/>
      <c r="C380" s="1"/>
      <c r="D380" s="89"/>
      <c r="E380" s="23"/>
      <c r="F380" s="1"/>
      <c r="G380" s="1"/>
      <c r="H380" s="1"/>
      <c r="I380" s="1"/>
    </row>
    <row r="381" spans="1:9" ht="15.75" customHeight="1">
      <c r="A381" s="24"/>
      <c r="B381" s="24"/>
      <c r="C381" s="1"/>
      <c r="D381" s="89"/>
      <c r="E381" s="23"/>
      <c r="F381" s="1"/>
      <c r="G381" s="1"/>
      <c r="H381" s="1"/>
      <c r="I381" s="1"/>
    </row>
    <row r="382" spans="1:9" ht="15.75" customHeight="1">
      <c r="A382" s="24"/>
      <c r="B382" s="24"/>
      <c r="C382" s="1"/>
      <c r="D382" s="89"/>
      <c r="E382" s="23"/>
      <c r="F382" s="1"/>
      <c r="G382" s="1"/>
      <c r="H382" s="1"/>
      <c r="I382" s="1"/>
    </row>
    <row r="383" spans="1:9" ht="15.75" customHeight="1">
      <c r="A383" s="24"/>
      <c r="B383" s="24"/>
      <c r="C383" s="1"/>
      <c r="D383" s="89"/>
      <c r="E383" s="23"/>
      <c r="F383" s="1"/>
      <c r="G383" s="1"/>
      <c r="H383" s="1"/>
      <c r="I383" s="1"/>
    </row>
    <row r="384" spans="1:9" ht="15.75" customHeight="1">
      <c r="A384" s="24"/>
      <c r="B384" s="24"/>
      <c r="C384" s="1"/>
      <c r="D384" s="89"/>
      <c r="E384" s="23"/>
      <c r="F384" s="1"/>
      <c r="G384" s="1"/>
      <c r="H384" s="1"/>
      <c r="I384" s="1"/>
    </row>
    <row r="385" spans="1:9" ht="15.75" customHeight="1">
      <c r="A385" s="24"/>
      <c r="B385" s="24"/>
      <c r="C385" s="1"/>
      <c r="D385" s="89"/>
      <c r="E385" s="23"/>
      <c r="F385" s="1"/>
      <c r="G385" s="1"/>
      <c r="H385" s="1"/>
      <c r="I385" s="1"/>
    </row>
    <row r="386" spans="1:9" ht="15.75" customHeight="1">
      <c r="A386" s="24"/>
      <c r="B386" s="24"/>
      <c r="C386" s="1"/>
      <c r="D386" s="89"/>
      <c r="E386" s="23"/>
      <c r="F386" s="1"/>
      <c r="G386" s="1"/>
      <c r="H386" s="1"/>
      <c r="I386" s="1"/>
    </row>
    <row r="387" spans="1:9" ht="15.75" customHeight="1">
      <c r="A387" s="24"/>
      <c r="B387" s="24"/>
      <c r="C387" s="1"/>
      <c r="D387" s="89"/>
      <c r="E387" s="23"/>
      <c r="F387" s="1"/>
      <c r="G387" s="1"/>
      <c r="H387" s="1"/>
      <c r="I387" s="1"/>
    </row>
    <row r="388" spans="1:9" ht="15.75" customHeight="1">
      <c r="A388" s="24"/>
      <c r="B388" s="24"/>
      <c r="C388" s="1"/>
      <c r="D388" s="89"/>
      <c r="E388" s="23"/>
      <c r="F388" s="1"/>
      <c r="G388" s="1"/>
      <c r="H388" s="1"/>
      <c r="I388" s="1"/>
    </row>
    <row r="389" spans="1:9" ht="15.75" customHeight="1">
      <c r="A389" s="24"/>
      <c r="B389" s="24"/>
      <c r="C389" s="1"/>
      <c r="D389" s="89"/>
      <c r="E389" s="23"/>
      <c r="F389" s="1"/>
      <c r="G389" s="1"/>
      <c r="H389" s="1"/>
      <c r="I389" s="1"/>
    </row>
    <row r="390" spans="1:9" ht="15.75" customHeight="1">
      <c r="A390" s="24"/>
      <c r="B390" s="24"/>
      <c r="C390" s="1"/>
      <c r="D390" s="89"/>
      <c r="E390" s="23"/>
      <c r="F390" s="1"/>
      <c r="G390" s="1"/>
      <c r="H390" s="1"/>
      <c r="I390" s="1"/>
    </row>
    <row r="391" spans="1:9" ht="15.75" customHeight="1">
      <c r="A391" s="24"/>
      <c r="B391" s="24"/>
      <c r="C391" s="1"/>
      <c r="D391" s="89"/>
      <c r="E391" s="23"/>
      <c r="F391" s="1"/>
      <c r="G391" s="1"/>
      <c r="H391" s="1"/>
      <c r="I391" s="1"/>
    </row>
    <row r="392" spans="1:9" ht="15.75" customHeight="1">
      <c r="A392" s="24"/>
      <c r="B392" s="24"/>
      <c r="C392" s="1"/>
      <c r="D392" s="89"/>
      <c r="E392" s="23"/>
      <c r="F392" s="1"/>
      <c r="G392" s="1"/>
      <c r="H392" s="1"/>
      <c r="I392" s="1"/>
    </row>
    <row r="393" spans="1:9" ht="15.75" customHeight="1">
      <c r="A393" s="24"/>
      <c r="B393" s="24"/>
      <c r="C393" s="1"/>
      <c r="D393" s="89"/>
      <c r="E393" s="23"/>
      <c r="F393" s="1"/>
      <c r="G393" s="1"/>
      <c r="H393" s="1"/>
      <c r="I393" s="1"/>
    </row>
    <row r="394" spans="1:9" ht="15.75" customHeight="1">
      <c r="A394" s="24"/>
      <c r="B394" s="24"/>
      <c r="C394" s="1"/>
      <c r="D394" s="89"/>
      <c r="E394" s="23"/>
      <c r="F394" s="1"/>
      <c r="G394" s="1"/>
      <c r="H394" s="1"/>
      <c r="I394" s="1"/>
    </row>
    <row r="395" spans="1:9" ht="15.75" customHeight="1">
      <c r="A395" s="24"/>
      <c r="B395" s="24"/>
      <c r="C395" s="1"/>
      <c r="D395" s="89"/>
      <c r="E395" s="23"/>
      <c r="F395" s="1"/>
      <c r="G395" s="1"/>
      <c r="H395" s="1"/>
      <c r="I395" s="1"/>
    </row>
    <row r="396" spans="1:9" ht="15.75" customHeight="1">
      <c r="A396" s="24"/>
      <c r="B396" s="24"/>
      <c r="C396" s="1"/>
      <c r="D396" s="89"/>
      <c r="E396" s="23"/>
      <c r="F396" s="1"/>
      <c r="G396" s="1"/>
      <c r="H396" s="1"/>
      <c r="I396" s="1"/>
    </row>
    <row r="397" spans="1:9" ht="15.75" customHeight="1">
      <c r="A397" s="24"/>
      <c r="B397" s="24"/>
      <c r="C397" s="1"/>
      <c r="D397" s="89"/>
      <c r="E397" s="23"/>
      <c r="F397" s="1"/>
      <c r="G397" s="1"/>
      <c r="H397" s="1"/>
      <c r="I397" s="1"/>
    </row>
    <row r="398" spans="1:9" ht="15.75" customHeight="1">
      <c r="A398" s="24"/>
      <c r="B398" s="24"/>
      <c r="C398" s="1"/>
      <c r="D398" s="89"/>
      <c r="E398" s="23"/>
      <c r="F398" s="1"/>
      <c r="G398" s="1"/>
      <c r="H398" s="1"/>
      <c r="I398" s="1"/>
    </row>
    <row r="399" spans="1:9" ht="15.75" customHeight="1">
      <c r="A399" s="24"/>
      <c r="B399" s="24"/>
      <c r="C399" s="1"/>
      <c r="D399" s="89"/>
      <c r="E399" s="23"/>
      <c r="F399" s="1"/>
      <c r="G399" s="1"/>
      <c r="H399" s="1"/>
      <c r="I399" s="1"/>
    </row>
    <row r="400" spans="1:9" ht="15.75" customHeight="1">
      <c r="A400" s="24"/>
      <c r="B400" s="24"/>
      <c r="C400" s="1"/>
      <c r="D400" s="89"/>
      <c r="E400" s="23"/>
      <c r="F400" s="1"/>
      <c r="G400" s="1"/>
      <c r="H400" s="1"/>
      <c r="I400" s="1"/>
    </row>
    <row r="401" spans="1:9" ht="15.75" customHeight="1">
      <c r="A401" s="24"/>
      <c r="B401" s="24"/>
      <c r="C401" s="1"/>
      <c r="D401" s="89"/>
      <c r="E401" s="23"/>
      <c r="F401" s="1"/>
      <c r="G401" s="1"/>
      <c r="H401" s="1"/>
      <c r="I401" s="1"/>
    </row>
    <row r="402" spans="1:9" ht="15.75" customHeight="1">
      <c r="A402" s="24"/>
      <c r="B402" s="24"/>
      <c r="C402" s="1"/>
      <c r="D402" s="89"/>
      <c r="E402" s="23"/>
      <c r="F402" s="1"/>
      <c r="G402" s="1"/>
      <c r="H402" s="1"/>
      <c r="I402" s="1"/>
    </row>
    <row r="403" spans="1:9" ht="15.75" customHeight="1">
      <c r="A403" s="24"/>
      <c r="B403" s="24"/>
      <c r="C403" s="1"/>
      <c r="D403" s="89"/>
      <c r="E403" s="23"/>
      <c r="F403" s="1"/>
      <c r="G403" s="1"/>
      <c r="H403" s="1"/>
      <c r="I403" s="1"/>
    </row>
    <row r="404" spans="1:9" ht="15.75" customHeight="1">
      <c r="A404" s="24"/>
      <c r="B404" s="24"/>
      <c r="C404" s="1"/>
      <c r="D404" s="89"/>
      <c r="E404" s="23"/>
      <c r="F404" s="1"/>
      <c r="G404" s="1"/>
      <c r="H404" s="1"/>
      <c r="I404" s="1"/>
    </row>
    <row r="405" spans="1:9" ht="15.75" customHeight="1">
      <c r="C405" s="1"/>
      <c r="D405" s="1"/>
      <c r="E405" s="1"/>
      <c r="F405" s="1"/>
      <c r="G405" s="1"/>
      <c r="H405" s="1"/>
      <c r="I405" s="1"/>
    </row>
    <row r="406" spans="1:9" ht="15.75" customHeight="1">
      <c r="C406" s="1"/>
      <c r="D406" s="1"/>
      <c r="E406" s="1"/>
      <c r="F406" s="1"/>
      <c r="G406" s="1"/>
      <c r="H406" s="1"/>
      <c r="I406" s="1"/>
    </row>
    <row r="407" spans="1:9" ht="15.75" customHeight="1">
      <c r="C407" s="1"/>
      <c r="D407" s="1"/>
      <c r="E407" s="1"/>
      <c r="F407" s="1"/>
      <c r="G407" s="1"/>
      <c r="H407" s="1"/>
      <c r="I407" s="1"/>
    </row>
    <row r="408" spans="1:9" ht="15.75" customHeight="1">
      <c r="C408" s="1"/>
      <c r="D408" s="1"/>
      <c r="E408" s="1"/>
      <c r="F408" s="1"/>
      <c r="G408" s="1"/>
      <c r="H408" s="1"/>
      <c r="I408" s="1"/>
    </row>
    <row r="409" spans="1:9" ht="15.75" customHeight="1">
      <c r="C409" s="1"/>
      <c r="D409" s="1"/>
      <c r="E409" s="1"/>
      <c r="F409" s="1"/>
      <c r="G409" s="1"/>
      <c r="H409" s="1"/>
      <c r="I409" s="1"/>
    </row>
    <row r="410" spans="1:9" ht="15.75" customHeight="1">
      <c r="C410" s="1"/>
      <c r="D410" s="1"/>
      <c r="E410" s="1"/>
      <c r="F410" s="1"/>
      <c r="G410" s="1"/>
      <c r="H410" s="1"/>
      <c r="I410" s="1"/>
    </row>
    <row r="411" spans="1:9" ht="15.75" customHeight="1">
      <c r="C411" s="1"/>
      <c r="D411" s="1"/>
      <c r="E411" s="1"/>
      <c r="F411" s="1"/>
      <c r="G411" s="1"/>
      <c r="H411" s="1"/>
      <c r="I411" s="1"/>
    </row>
    <row r="412" spans="1:9" ht="15.75" customHeight="1">
      <c r="C412" s="1"/>
      <c r="D412" s="1"/>
      <c r="E412" s="1"/>
      <c r="F412" s="1"/>
      <c r="G412" s="1"/>
      <c r="H412" s="1"/>
      <c r="I412" s="1"/>
    </row>
    <row r="413" spans="1:9" ht="15.75" customHeight="1">
      <c r="C413" s="1"/>
      <c r="D413" s="1"/>
      <c r="E413" s="1"/>
      <c r="F413" s="1"/>
      <c r="G413" s="1"/>
      <c r="H413" s="1"/>
      <c r="I413" s="1"/>
    </row>
    <row r="414" spans="1:9" ht="15.75" customHeight="1">
      <c r="C414" s="1"/>
      <c r="D414" s="1"/>
      <c r="E414" s="1"/>
      <c r="F414" s="1"/>
      <c r="G414" s="1"/>
      <c r="H414" s="1"/>
      <c r="I414" s="1"/>
    </row>
    <row r="415" spans="1:9" ht="15.75" customHeight="1">
      <c r="C415" s="1"/>
      <c r="D415" s="1"/>
      <c r="E415" s="1"/>
      <c r="F415" s="1"/>
      <c r="G415" s="1"/>
      <c r="H415" s="1"/>
      <c r="I415" s="1"/>
    </row>
    <row r="416" spans="1:9" ht="15.75" customHeight="1">
      <c r="C416" s="1"/>
      <c r="D416" s="1"/>
      <c r="E416" s="1"/>
      <c r="F416" s="1"/>
      <c r="G416" s="1"/>
      <c r="H416" s="1"/>
      <c r="I416" s="1"/>
    </row>
    <row r="417" spans="3:9" ht="15.75" customHeight="1">
      <c r="C417" s="1"/>
      <c r="D417" s="1"/>
      <c r="E417" s="1"/>
      <c r="F417" s="1"/>
      <c r="G417" s="1"/>
      <c r="H417" s="1"/>
      <c r="I417" s="1"/>
    </row>
    <row r="418" spans="3:9" ht="15.75" customHeight="1">
      <c r="C418" s="1"/>
      <c r="D418" s="1"/>
      <c r="E418" s="1"/>
      <c r="F418" s="1"/>
      <c r="G418" s="1"/>
      <c r="H418" s="1"/>
      <c r="I418" s="1"/>
    </row>
    <row r="419" spans="3:9" ht="15.75" customHeight="1">
      <c r="C419" s="1"/>
      <c r="D419" s="1"/>
      <c r="E419" s="1"/>
      <c r="F419" s="1"/>
      <c r="G419" s="1"/>
      <c r="H419" s="1"/>
      <c r="I419" s="1"/>
    </row>
    <row r="420" spans="3:9" ht="15.75" customHeight="1">
      <c r="C420" s="1"/>
      <c r="D420" s="1"/>
      <c r="E420" s="1"/>
      <c r="F420" s="1"/>
      <c r="G420" s="1"/>
      <c r="H420" s="1"/>
      <c r="I420" s="1"/>
    </row>
    <row r="421" spans="3:9" ht="15.75" customHeight="1">
      <c r="C421" s="1"/>
      <c r="D421" s="1"/>
      <c r="E421" s="1"/>
      <c r="F421" s="1"/>
      <c r="G421" s="1"/>
      <c r="H421" s="1"/>
      <c r="I421" s="1"/>
    </row>
    <row r="422" spans="3:9" ht="15.75" customHeight="1">
      <c r="C422" s="1"/>
      <c r="D422" s="1"/>
      <c r="E422" s="1"/>
      <c r="F422" s="1"/>
      <c r="G422" s="1"/>
      <c r="H422" s="1"/>
      <c r="I422" s="1"/>
    </row>
    <row r="423" spans="3:9" ht="15.75" customHeight="1">
      <c r="C423" s="1"/>
      <c r="D423" s="1"/>
      <c r="E423" s="1"/>
      <c r="F423" s="1"/>
      <c r="G423" s="1"/>
      <c r="H423" s="1"/>
      <c r="I423" s="1"/>
    </row>
    <row r="424" spans="3:9" ht="15.75" customHeight="1">
      <c r="C424" s="1"/>
      <c r="D424" s="1"/>
      <c r="E424" s="1"/>
      <c r="F424" s="1"/>
      <c r="G424" s="1"/>
      <c r="H424" s="1"/>
      <c r="I424" s="1"/>
    </row>
    <row r="425" spans="3:9" ht="15.75" customHeight="1">
      <c r="C425" s="1"/>
      <c r="D425" s="1"/>
      <c r="E425" s="1"/>
      <c r="F425" s="1"/>
      <c r="G425" s="1"/>
      <c r="H425" s="1"/>
      <c r="I425" s="1"/>
    </row>
    <row r="426" spans="3:9" ht="15.75" customHeight="1">
      <c r="C426" s="1"/>
      <c r="D426" s="1"/>
      <c r="E426" s="1"/>
      <c r="F426" s="1"/>
      <c r="G426" s="1"/>
      <c r="H426" s="1"/>
      <c r="I426" s="1"/>
    </row>
    <row r="427" spans="3:9" ht="15.75" customHeight="1">
      <c r="C427" s="1"/>
      <c r="D427" s="1"/>
      <c r="E427" s="1"/>
      <c r="F427" s="1"/>
      <c r="G427" s="1"/>
      <c r="H427" s="1"/>
      <c r="I427" s="1"/>
    </row>
    <row r="428" spans="3:9" ht="15.75" customHeight="1">
      <c r="C428" s="1"/>
      <c r="D428" s="1"/>
      <c r="E428" s="1"/>
      <c r="F428" s="1"/>
      <c r="G428" s="1"/>
      <c r="H428" s="1"/>
      <c r="I428" s="1"/>
    </row>
    <row r="429" spans="3:9" ht="15.75" customHeight="1">
      <c r="C429" s="1"/>
      <c r="D429" s="1"/>
      <c r="E429" s="1"/>
      <c r="F429" s="1"/>
      <c r="G429" s="1"/>
      <c r="H429" s="1"/>
      <c r="I429" s="1"/>
    </row>
    <row r="430" spans="3:9" ht="15.75" customHeight="1">
      <c r="C430" s="1"/>
      <c r="D430" s="1"/>
      <c r="E430" s="1"/>
      <c r="F430" s="1"/>
      <c r="G430" s="1"/>
      <c r="H430" s="1"/>
      <c r="I430" s="1"/>
    </row>
    <row r="431" spans="3:9" ht="15.75" customHeight="1">
      <c r="C431" s="1"/>
      <c r="D431" s="1"/>
      <c r="E431" s="1"/>
      <c r="F431" s="1"/>
      <c r="G431" s="1"/>
      <c r="H431" s="1"/>
      <c r="I431" s="1"/>
    </row>
    <row r="432" spans="3:9" ht="15.75" customHeight="1">
      <c r="C432" s="1"/>
      <c r="D432" s="1"/>
      <c r="E432" s="1"/>
      <c r="F432" s="1"/>
      <c r="G432" s="1"/>
      <c r="H432" s="1"/>
      <c r="I432" s="1"/>
    </row>
    <row r="433" spans="3:9" ht="15.75" customHeight="1">
      <c r="C433" s="1"/>
      <c r="D433" s="1"/>
      <c r="E433" s="1"/>
      <c r="F433" s="1"/>
      <c r="G433" s="1"/>
      <c r="H433" s="1"/>
      <c r="I433" s="1"/>
    </row>
    <row r="434" spans="3:9" ht="15.75" customHeight="1">
      <c r="C434" s="1"/>
      <c r="D434" s="1"/>
      <c r="E434" s="1"/>
      <c r="F434" s="1"/>
      <c r="G434" s="1"/>
      <c r="H434" s="1"/>
      <c r="I434" s="1"/>
    </row>
    <row r="435" spans="3:9" ht="15.75" customHeight="1">
      <c r="C435" s="1"/>
      <c r="D435" s="1"/>
      <c r="E435" s="1"/>
      <c r="F435" s="1"/>
      <c r="G435" s="1"/>
      <c r="H435" s="1"/>
      <c r="I435" s="1"/>
    </row>
    <row r="436" spans="3:9" ht="15.75" customHeight="1">
      <c r="C436" s="1"/>
      <c r="D436" s="1"/>
      <c r="E436" s="1"/>
      <c r="F436" s="1"/>
      <c r="G436" s="1"/>
      <c r="H436" s="1"/>
      <c r="I436" s="1"/>
    </row>
    <row r="437" spans="3:9" ht="15.75" customHeight="1">
      <c r="C437" s="1"/>
      <c r="D437" s="1"/>
      <c r="E437" s="1"/>
      <c r="F437" s="1"/>
      <c r="G437" s="1"/>
      <c r="H437" s="1"/>
      <c r="I437" s="1"/>
    </row>
    <row r="438" spans="3:9" ht="15.75" customHeight="1">
      <c r="C438" s="1"/>
      <c r="D438" s="1"/>
      <c r="E438" s="1"/>
      <c r="F438" s="1"/>
      <c r="G438" s="1"/>
      <c r="H438" s="1"/>
      <c r="I438" s="1"/>
    </row>
    <row r="439" spans="3:9" ht="15.75" customHeight="1">
      <c r="C439" s="1"/>
      <c r="D439" s="1"/>
      <c r="E439" s="1"/>
      <c r="F439" s="1"/>
      <c r="G439" s="1"/>
      <c r="H439" s="1"/>
      <c r="I439" s="1"/>
    </row>
    <row r="440" spans="3:9" ht="15.75" customHeight="1">
      <c r="C440" s="1"/>
      <c r="D440" s="1"/>
      <c r="E440" s="1"/>
      <c r="F440" s="1"/>
      <c r="G440" s="1"/>
      <c r="H440" s="1"/>
      <c r="I440" s="1"/>
    </row>
    <row r="441" spans="3:9" ht="15.75" customHeight="1">
      <c r="C441" s="1"/>
      <c r="D441" s="1"/>
      <c r="E441" s="1"/>
      <c r="F441" s="1"/>
      <c r="G441" s="1"/>
      <c r="H441" s="1"/>
      <c r="I441" s="1"/>
    </row>
    <row r="442" spans="3:9" ht="15.75" customHeight="1">
      <c r="C442" s="1"/>
      <c r="D442" s="1"/>
      <c r="E442" s="1"/>
      <c r="F442" s="1"/>
      <c r="G442" s="1"/>
      <c r="H442" s="1"/>
      <c r="I442" s="1"/>
    </row>
    <row r="443" spans="3:9" ht="15.75" customHeight="1">
      <c r="C443" s="1"/>
      <c r="D443" s="1"/>
      <c r="E443" s="1"/>
      <c r="F443" s="1"/>
      <c r="G443" s="1"/>
      <c r="H443" s="1"/>
      <c r="I443" s="1"/>
    </row>
    <row r="444" spans="3:9" ht="15.75" customHeight="1">
      <c r="C444" s="1"/>
      <c r="D444" s="1"/>
      <c r="E444" s="1"/>
      <c r="F444" s="1"/>
      <c r="G444" s="1"/>
      <c r="H444" s="1"/>
      <c r="I444" s="1"/>
    </row>
    <row r="445" spans="3:9" ht="15.75" customHeight="1">
      <c r="C445" s="1"/>
      <c r="D445" s="1"/>
      <c r="E445" s="1"/>
      <c r="F445" s="1"/>
      <c r="G445" s="1"/>
      <c r="H445" s="1"/>
      <c r="I445" s="1"/>
    </row>
    <row r="446" spans="3:9" ht="15.75" customHeight="1">
      <c r="C446" s="1"/>
      <c r="D446" s="1"/>
      <c r="E446" s="1"/>
      <c r="F446" s="1"/>
      <c r="G446" s="1"/>
      <c r="H446" s="1"/>
      <c r="I446" s="1"/>
    </row>
    <row r="447" spans="3:9" ht="15.75" customHeight="1">
      <c r="C447" s="1"/>
      <c r="D447" s="1"/>
      <c r="E447" s="1"/>
      <c r="F447" s="1"/>
      <c r="G447" s="1"/>
      <c r="H447" s="1"/>
      <c r="I447" s="1"/>
    </row>
    <row r="448" spans="3:9" ht="15.75" customHeight="1">
      <c r="C448" s="1"/>
      <c r="D448" s="1"/>
      <c r="E448" s="1"/>
      <c r="F448" s="1"/>
      <c r="G448" s="1"/>
      <c r="H448" s="1"/>
      <c r="I448" s="1"/>
    </row>
    <row r="449" spans="3:9" ht="15.75" customHeight="1">
      <c r="C449" s="1"/>
      <c r="D449" s="1"/>
      <c r="E449" s="1"/>
      <c r="F449" s="1"/>
      <c r="G449" s="1"/>
      <c r="H449" s="1"/>
      <c r="I449" s="1"/>
    </row>
    <row r="450" spans="3:9" ht="15.75" customHeight="1">
      <c r="C450" s="1"/>
      <c r="D450" s="1"/>
      <c r="E450" s="1"/>
      <c r="F450" s="1"/>
      <c r="G450" s="1"/>
      <c r="H450" s="1"/>
      <c r="I450" s="1"/>
    </row>
    <row r="451" spans="3:9" ht="15.75" customHeight="1">
      <c r="C451" s="1"/>
      <c r="D451" s="1"/>
      <c r="E451" s="1"/>
      <c r="F451" s="1"/>
      <c r="G451" s="1"/>
      <c r="H451" s="1"/>
      <c r="I451" s="1"/>
    </row>
    <row r="452" spans="3:9" ht="15.75" customHeight="1">
      <c r="C452" s="1"/>
      <c r="D452" s="1"/>
      <c r="E452" s="1"/>
      <c r="F452" s="1"/>
      <c r="G452" s="1"/>
      <c r="H452" s="1"/>
      <c r="I452" s="1"/>
    </row>
    <row r="453" spans="3:9" ht="15.75" customHeight="1">
      <c r="C453" s="1"/>
      <c r="D453" s="1"/>
      <c r="E453" s="1"/>
      <c r="F453" s="1"/>
      <c r="G453" s="1"/>
      <c r="H453" s="1"/>
      <c r="I453" s="1"/>
    </row>
    <row r="454" spans="3:9" ht="15.75" customHeight="1">
      <c r="C454" s="1"/>
      <c r="D454" s="1"/>
      <c r="E454" s="1"/>
      <c r="F454" s="1"/>
      <c r="G454" s="1"/>
      <c r="H454" s="1"/>
      <c r="I454" s="1"/>
    </row>
    <row r="455" spans="3:9" ht="15.75" customHeight="1">
      <c r="C455" s="1"/>
      <c r="D455" s="1"/>
      <c r="E455" s="1"/>
      <c r="F455" s="1"/>
      <c r="G455" s="1"/>
      <c r="H455" s="1"/>
      <c r="I455" s="1"/>
    </row>
    <row r="456" spans="3:9" ht="15.75" customHeight="1">
      <c r="C456" s="1"/>
      <c r="D456" s="1"/>
      <c r="E456" s="1"/>
      <c r="F456" s="1"/>
      <c r="G456" s="1"/>
      <c r="H456" s="1"/>
      <c r="I456" s="1"/>
    </row>
    <row r="457" spans="3:9" ht="15.75" customHeight="1">
      <c r="C457" s="1"/>
      <c r="D457" s="1"/>
      <c r="E457" s="1"/>
      <c r="F457" s="1"/>
      <c r="G457" s="1"/>
      <c r="H457" s="1"/>
      <c r="I457" s="1"/>
    </row>
    <row r="458" spans="3:9" ht="15.75" customHeight="1">
      <c r="C458" s="1"/>
      <c r="D458" s="1"/>
      <c r="E458" s="1"/>
      <c r="F458" s="1"/>
      <c r="G458" s="1"/>
      <c r="H458" s="1"/>
      <c r="I458" s="1"/>
    </row>
    <row r="459" spans="3:9" ht="15.75" customHeight="1">
      <c r="C459" s="1"/>
      <c r="D459" s="1"/>
      <c r="E459" s="1"/>
      <c r="F459" s="1"/>
      <c r="G459" s="1"/>
      <c r="H459" s="1"/>
      <c r="I459" s="1"/>
    </row>
    <row r="460" spans="3:9" ht="15.75" customHeight="1">
      <c r="C460" s="1"/>
      <c r="D460" s="1"/>
      <c r="E460" s="1"/>
      <c r="F460" s="1"/>
      <c r="G460" s="1"/>
      <c r="H460" s="1"/>
      <c r="I460" s="1"/>
    </row>
    <row r="461" spans="3:9" ht="15.75" customHeight="1">
      <c r="C461" s="1"/>
      <c r="D461" s="1"/>
      <c r="E461" s="1"/>
      <c r="F461" s="1"/>
      <c r="G461" s="1"/>
      <c r="H461" s="1"/>
      <c r="I461" s="1"/>
    </row>
    <row r="462" spans="3:9" ht="15.75" customHeight="1">
      <c r="C462" s="1"/>
      <c r="D462" s="1"/>
      <c r="E462" s="1"/>
      <c r="F462" s="1"/>
      <c r="G462" s="1"/>
      <c r="H462" s="1"/>
      <c r="I462" s="1"/>
    </row>
    <row r="463" spans="3:9" ht="15.75" customHeight="1">
      <c r="C463" s="1"/>
      <c r="D463" s="1"/>
      <c r="E463" s="1"/>
      <c r="F463" s="1"/>
      <c r="G463" s="1"/>
      <c r="H463" s="1"/>
      <c r="I463" s="1"/>
    </row>
    <row r="464" spans="3:9" ht="15.75" customHeight="1">
      <c r="C464" s="1"/>
      <c r="D464" s="1"/>
      <c r="E464" s="1"/>
      <c r="F464" s="1"/>
      <c r="G464" s="1"/>
      <c r="H464" s="1"/>
      <c r="I464" s="1"/>
    </row>
    <row r="465" spans="3:9" ht="15.75" customHeight="1">
      <c r="C465" s="1"/>
      <c r="D465" s="1"/>
      <c r="E465" s="1"/>
      <c r="F465" s="1"/>
      <c r="G465" s="1"/>
      <c r="H465" s="1"/>
      <c r="I465" s="1"/>
    </row>
    <row r="466" spans="3:9" ht="15.75" customHeight="1">
      <c r="C466" s="1"/>
      <c r="D466" s="1"/>
      <c r="E466" s="1"/>
      <c r="F466" s="1"/>
      <c r="G466" s="1"/>
      <c r="H466" s="1"/>
      <c r="I466" s="1"/>
    </row>
    <row r="467" spans="3:9" ht="15.75" customHeight="1">
      <c r="C467" s="1"/>
      <c r="D467" s="1"/>
      <c r="E467" s="1"/>
      <c r="F467" s="1"/>
      <c r="G467" s="1"/>
      <c r="H467" s="1"/>
      <c r="I467" s="1"/>
    </row>
    <row r="468" spans="3:9" ht="15.75" customHeight="1">
      <c r="C468" s="1"/>
      <c r="D468" s="1"/>
      <c r="E468" s="1"/>
      <c r="F468" s="1"/>
      <c r="G468" s="1"/>
      <c r="H468" s="1"/>
      <c r="I468" s="1"/>
    </row>
    <row r="469" spans="3:9" ht="15.75" customHeight="1">
      <c r="C469" s="1"/>
      <c r="D469" s="1"/>
      <c r="E469" s="1"/>
      <c r="F469" s="1"/>
      <c r="G469" s="1"/>
      <c r="H469" s="1"/>
      <c r="I469" s="1"/>
    </row>
    <row r="470" spans="3:9" ht="15.75" customHeight="1">
      <c r="C470" s="1"/>
      <c r="D470" s="1"/>
      <c r="E470" s="1"/>
      <c r="F470" s="1"/>
      <c r="G470" s="1"/>
      <c r="H470" s="1"/>
      <c r="I470" s="1"/>
    </row>
    <row r="471" spans="3:9" ht="15.75" customHeight="1">
      <c r="C471" s="1"/>
      <c r="D471" s="1"/>
      <c r="E471" s="1"/>
      <c r="F471" s="1"/>
      <c r="G471" s="1"/>
      <c r="H471" s="1"/>
      <c r="I471" s="1"/>
    </row>
    <row r="472" spans="3:9" ht="15.75" customHeight="1">
      <c r="C472" s="1"/>
      <c r="D472" s="1"/>
      <c r="E472" s="1"/>
      <c r="F472" s="1"/>
      <c r="G472" s="1"/>
      <c r="H472" s="1"/>
      <c r="I472" s="1"/>
    </row>
    <row r="473" spans="3:9" ht="15.75" customHeight="1">
      <c r="C473" s="1"/>
      <c r="D473" s="1"/>
      <c r="E473" s="1"/>
      <c r="F473" s="1"/>
      <c r="G473" s="1"/>
      <c r="H473" s="1"/>
      <c r="I473" s="1"/>
    </row>
    <row r="474" spans="3:9" ht="15.75" customHeight="1">
      <c r="C474" s="1"/>
      <c r="D474" s="1"/>
      <c r="E474" s="1"/>
      <c r="F474" s="1"/>
      <c r="G474" s="1"/>
      <c r="H474" s="1"/>
      <c r="I474" s="1"/>
    </row>
    <row r="475" spans="3:9" ht="15.75" customHeight="1">
      <c r="C475" s="1"/>
      <c r="D475" s="1"/>
      <c r="E475" s="1"/>
      <c r="F475" s="1"/>
      <c r="G475" s="1"/>
      <c r="H475" s="1"/>
      <c r="I475" s="1"/>
    </row>
    <row r="476" spans="3:9" ht="15.75" customHeight="1">
      <c r="C476" s="1"/>
      <c r="D476" s="1"/>
      <c r="E476" s="1"/>
      <c r="F476" s="1"/>
      <c r="G476" s="1"/>
      <c r="H476" s="1"/>
      <c r="I476" s="1"/>
    </row>
    <row r="477" spans="3:9" ht="15.75" customHeight="1">
      <c r="C477" s="1"/>
      <c r="D477" s="1"/>
      <c r="E477" s="1"/>
      <c r="F477" s="1"/>
      <c r="G477" s="1"/>
      <c r="H477" s="1"/>
      <c r="I477" s="1"/>
    </row>
    <row r="478" spans="3:9" ht="15.75" customHeight="1">
      <c r="C478" s="1"/>
      <c r="D478" s="1"/>
      <c r="E478" s="1"/>
      <c r="F478" s="1"/>
      <c r="G478" s="1"/>
      <c r="H478" s="1"/>
      <c r="I478" s="1"/>
    </row>
    <row r="479" spans="3:9" ht="15.75" customHeight="1">
      <c r="C479" s="1"/>
      <c r="D479" s="1"/>
      <c r="E479" s="1"/>
      <c r="F479" s="1"/>
      <c r="G479" s="1"/>
      <c r="H479" s="1"/>
      <c r="I479" s="1"/>
    </row>
    <row r="480" spans="3:9" ht="15.75" customHeight="1">
      <c r="C480" s="1"/>
      <c r="D480" s="1"/>
      <c r="E480" s="1"/>
      <c r="F480" s="1"/>
      <c r="G480" s="1"/>
      <c r="H480" s="1"/>
      <c r="I480" s="1"/>
    </row>
    <row r="481" spans="3:9" ht="15.75" customHeight="1">
      <c r="C481" s="1"/>
      <c r="D481" s="1"/>
      <c r="E481" s="1"/>
      <c r="F481" s="1"/>
      <c r="G481" s="1"/>
      <c r="H481" s="1"/>
      <c r="I481" s="1"/>
    </row>
    <row r="482" spans="3:9" ht="15.75" customHeight="1">
      <c r="C482" s="1"/>
      <c r="D482" s="1"/>
      <c r="E482" s="1"/>
      <c r="F482" s="1"/>
      <c r="G482" s="1"/>
      <c r="H482" s="1"/>
      <c r="I482" s="1"/>
    </row>
    <row r="483" spans="3:9" ht="15.75" customHeight="1">
      <c r="C483" s="1"/>
      <c r="D483" s="1"/>
      <c r="E483" s="1"/>
      <c r="F483" s="1"/>
      <c r="G483" s="1"/>
      <c r="H483" s="1"/>
      <c r="I483" s="1"/>
    </row>
    <row r="484" spans="3:9" ht="15.75" customHeight="1">
      <c r="C484" s="1"/>
      <c r="D484" s="1"/>
      <c r="E484" s="1"/>
      <c r="F484" s="1"/>
      <c r="G484" s="1"/>
      <c r="H484" s="1"/>
      <c r="I484" s="1"/>
    </row>
    <row r="485" spans="3:9" ht="15.75" customHeight="1">
      <c r="C485" s="1"/>
      <c r="D485" s="1"/>
      <c r="E485" s="1"/>
      <c r="F485" s="1"/>
      <c r="G485" s="1"/>
      <c r="H485" s="1"/>
      <c r="I485" s="1"/>
    </row>
    <row r="486" spans="3:9" ht="15.75" customHeight="1">
      <c r="C486" s="1"/>
      <c r="D486" s="1"/>
      <c r="E486" s="1"/>
      <c r="F486" s="1"/>
      <c r="G486" s="1"/>
      <c r="H486" s="1"/>
      <c r="I486" s="1"/>
    </row>
    <row r="487" spans="3:9" ht="15.75" customHeight="1">
      <c r="C487" s="1"/>
      <c r="D487" s="1"/>
      <c r="E487" s="1"/>
      <c r="F487" s="1"/>
      <c r="G487" s="1"/>
      <c r="H487" s="1"/>
      <c r="I487" s="1"/>
    </row>
    <row r="488" spans="3:9" ht="15.75" customHeight="1">
      <c r="C488" s="1"/>
      <c r="D488" s="1"/>
      <c r="E488" s="1"/>
      <c r="F488" s="1"/>
      <c r="G488" s="1"/>
      <c r="H488" s="1"/>
      <c r="I488" s="1"/>
    </row>
    <row r="489" spans="3:9" ht="15.75" customHeight="1">
      <c r="C489" s="1"/>
      <c r="D489" s="1"/>
      <c r="E489" s="1"/>
      <c r="F489" s="1"/>
      <c r="G489" s="1"/>
      <c r="H489" s="1"/>
      <c r="I489" s="1"/>
    </row>
    <row r="490" spans="3:9" ht="15.75" customHeight="1">
      <c r="C490" s="1"/>
      <c r="D490" s="1"/>
      <c r="E490" s="1"/>
      <c r="F490" s="1"/>
      <c r="G490" s="1"/>
      <c r="H490" s="1"/>
      <c r="I490" s="1"/>
    </row>
    <row r="491" spans="3:9" ht="15.75" customHeight="1">
      <c r="C491" s="1"/>
      <c r="D491" s="1"/>
      <c r="E491" s="1"/>
      <c r="F491" s="1"/>
      <c r="G491" s="1"/>
      <c r="H491" s="1"/>
      <c r="I491" s="1"/>
    </row>
    <row r="492" spans="3:9" ht="15.75" customHeight="1">
      <c r="C492" s="1"/>
      <c r="D492" s="1"/>
      <c r="E492" s="1"/>
      <c r="F492" s="1"/>
      <c r="G492" s="1"/>
      <c r="H492" s="1"/>
      <c r="I492" s="1"/>
    </row>
    <row r="493" spans="3:9" ht="15.75" customHeight="1">
      <c r="C493" s="1"/>
      <c r="D493" s="1"/>
      <c r="E493" s="1"/>
      <c r="F493" s="1"/>
      <c r="G493" s="1"/>
      <c r="H493" s="1"/>
      <c r="I493" s="1"/>
    </row>
    <row r="494" spans="3:9" ht="15.75" customHeight="1">
      <c r="C494" s="1"/>
      <c r="D494" s="1"/>
      <c r="E494" s="1"/>
      <c r="F494" s="1"/>
      <c r="G494" s="1"/>
      <c r="H494" s="1"/>
      <c r="I494" s="1"/>
    </row>
    <row r="495" spans="3:9" ht="15.75" customHeight="1">
      <c r="C495" s="1"/>
      <c r="D495" s="1"/>
      <c r="E495" s="1"/>
      <c r="F495" s="1"/>
      <c r="G495" s="1"/>
      <c r="H495" s="1"/>
      <c r="I495" s="1"/>
    </row>
    <row r="496" spans="3:9" ht="15.75" customHeight="1">
      <c r="C496" s="1"/>
      <c r="D496" s="1"/>
      <c r="E496" s="1"/>
      <c r="F496" s="1"/>
      <c r="G496" s="1"/>
      <c r="H496" s="1"/>
      <c r="I496" s="1"/>
    </row>
    <row r="497" spans="3:9" ht="15.75" customHeight="1">
      <c r="C497" s="1"/>
      <c r="D497" s="1"/>
      <c r="E497" s="1"/>
      <c r="F497" s="1"/>
      <c r="G497" s="1"/>
      <c r="H497" s="1"/>
      <c r="I497" s="1"/>
    </row>
    <row r="498" spans="3:9" ht="15.75" customHeight="1">
      <c r="C498" s="1"/>
      <c r="D498" s="1"/>
      <c r="E498" s="1"/>
      <c r="F498" s="1"/>
      <c r="G498" s="1"/>
      <c r="H498" s="1"/>
      <c r="I498" s="1"/>
    </row>
    <row r="499" spans="3:9" ht="15.75" customHeight="1">
      <c r="C499" s="1"/>
      <c r="D499" s="1"/>
      <c r="E499" s="1"/>
      <c r="F499" s="1"/>
      <c r="G499" s="1"/>
      <c r="H499" s="1"/>
      <c r="I499" s="1"/>
    </row>
    <row r="500" spans="3:9" ht="15.75" customHeight="1">
      <c r="C500" s="1"/>
      <c r="D500" s="1"/>
      <c r="E500" s="1"/>
      <c r="F500" s="1"/>
      <c r="G500" s="1"/>
      <c r="H500" s="1"/>
      <c r="I500" s="1"/>
    </row>
    <row r="501" spans="3:9" ht="15.75" customHeight="1">
      <c r="C501" s="1"/>
      <c r="D501" s="1"/>
      <c r="E501" s="1"/>
      <c r="F501" s="1"/>
      <c r="G501" s="1"/>
      <c r="H501" s="1"/>
      <c r="I501" s="1"/>
    </row>
    <row r="502" spans="3:9" ht="15.75" customHeight="1">
      <c r="C502" s="1"/>
      <c r="D502" s="1"/>
      <c r="E502" s="1"/>
      <c r="F502" s="1"/>
      <c r="G502" s="1"/>
      <c r="H502" s="1"/>
      <c r="I502" s="1"/>
    </row>
    <row r="503" spans="3:9" ht="15.75" customHeight="1">
      <c r="C503" s="1"/>
      <c r="D503" s="1"/>
      <c r="E503" s="1"/>
      <c r="F503" s="1"/>
      <c r="G503" s="1"/>
      <c r="H503" s="1"/>
      <c r="I503" s="1"/>
    </row>
    <row r="504" spans="3:9" ht="15.75" customHeight="1">
      <c r="C504" s="1"/>
      <c r="D504" s="1"/>
      <c r="E504" s="1"/>
      <c r="F504" s="1"/>
      <c r="G504" s="1"/>
      <c r="H504" s="1"/>
      <c r="I504" s="1"/>
    </row>
    <row r="505" spans="3:9" ht="15.75" customHeight="1">
      <c r="C505" s="1"/>
      <c r="D505" s="1"/>
      <c r="E505" s="1"/>
      <c r="F505" s="1"/>
      <c r="G505" s="1"/>
      <c r="H505" s="1"/>
      <c r="I505" s="1"/>
    </row>
    <row r="506" spans="3:9" ht="15.75" customHeight="1">
      <c r="C506" s="1"/>
      <c r="D506" s="1"/>
      <c r="E506" s="1"/>
      <c r="F506" s="1"/>
      <c r="G506" s="1"/>
      <c r="H506" s="1"/>
      <c r="I506" s="1"/>
    </row>
    <row r="507" spans="3:9" ht="15.75" customHeight="1">
      <c r="C507" s="1"/>
      <c r="D507" s="1"/>
      <c r="E507" s="1"/>
      <c r="F507" s="1"/>
      <c r="G507" s="1"/>
      <c r="H507" s="1"/>
      <c r="I507" s="1"/>
    </row>
    <row r="508" spans="3:9" ht="15.75" customHeight="1">
      <c r="C508" s="1"/>
      <c r="D508" s="1"/>
      <c r="E508" s="1"/>
      <c r="F508" s="1"/>
      <c r="G508" s="1"/>
      <c r="H508" s="1"/>
      <c r="I508" s="1"/>
    </row>
    <row r="509" spans="3:9" ht="15.75" customHeight="1">
      <c r="C509" s="1"/>
      <c r="D509" s="1"/>
      <c r="E509" s="1"/>
      <c r="F509" s="1"/>
      <c r="G509" s="1"/>
      <c r="H509" s="1"/>
      <c r="I509" s="1"/>
    </row>
    <row r="510" spans="3:9" ht="15.75" customHeight="1">
      <c r="C510" s="1"/>
      <c r="D510" s="1"/>
      <c r="E510" s="1"/>
      <c r="F510" s="1"/>
      <c r="G510" s="1"/>
      <c r="H510" s="1"/>
      <c r="I510" s="1"/>
    </row>
    <row r="511" spans="3:9" ht="15.75" customHeight="1">
      <c r="C511" s="1"/>
      <c r="D511" s="1"/>
      <c r="E511" s="1"/>
      <c r="F511" s="1"/>
      <c r="G511" s="1"/>
      <c r="H511" s="1"/>
      <c r="I511" s="1"/>
    </row>
    <row r="512" spans="3:9" ht="15.75" customHeight="1">
      <c r="C512" s="1"/>
      <c r="D512" s="1"/>
      <c r="E512" s="1"/>
      <c r="F512" s="1"/>
      <c r="G512" s="1"/>
      <c r="H512" s="1"/>
      <c r="I512" s="1"/>
    </row>
    <row r="513" spans="3:9" ht="15.75" customHeight="1">
      <c r="C513" s="1"/>
      <c r="D513" s="1"/>
      <c r="E513" s="1"/>
      <c r="F513" s="1"/>
      <c r="G513" s="1"/>
      <c r="H513" s="1"/>
      <c r="I513" s="1"/>
    </row>
    <row r="514" spans="3:9" ht="15.75" customHeight="1">
      <c r="C514" s="1"/>
      <c r="D514" s="1"/>
      <c r="E514" s="1"/>
      <c r="F514" s="1"/>
      <c r="G514" s="1"/>
      <c r="H514" s="1"/>
      <c r="I514" s="1"/>
    </row>
    <row r="515" spans="3:9" ht="15.75" customHeight="1">
      <c r="C515" s="1"/>
      <c r="D515" s="1"/>
      <c r="E515" s="1"/>
      <c r="F515" s="1"/>
      <c r="G515" s="1"/>
      <c r="H515" s="1"/>
      <c r="I515" s="1"/>
    </row>
    <row r="516" spans="3:9" ht="15.75" customHeight="1">
      <c r="C516" s="1"/>
      <c r="D516" s="1"/>
      <c r="E516" s="1"/>
      <c r="F516" s="1"/>
      <c r="G516" s="1"/>
      <c r="H516" s="1"/>
      <c r="I516" s="1"/>
    </row>
    <row r="517" spans="3:9" ht="15.75" customHeight="1">
      <c r="C517" s="1"/>
      <c r="D517" s="1"/>
      <c r="E517" s="1"/>
      <c r="F517" s="1"/>
      <c r="G517" s="1"/>
      <c r="H517" s="1"/>
      <c r="I517" s="1"/>
    </row>
    <row r="518" spans="3:9" ht="15.75" customHeight="1">
      <c r="C518" s="1"/>
      <c r="D518" s="1"/>
      <c r="E518" s="1"/>
      <c r="F518" s="1"/>
      <c r="G518" s="1"/>
      <c r="H518" s="1"/>
      <c r="I518" s="1"/>
    </row>
    <row r="519" spans="3:9" ht="15.75" customHeight="1">
      <c r="C519" s="1"/>
      <c r="D519" s="1"/>
      <c r="E519" s="1"/>
      <c r="F519" s="1"/>
      <c r="G519" s="1"/>
      <c r="H519" s="1"/>
      <c r="I519" s="1"/>
    </row>
    <row r="520" spans="3:9" ht="15.75" customHeight="1">
      <c r="C520" s="1"/>
      <c r="D520" s="1"/>
      <c r="E520" s="1"/>
      <c r="F520" s="1"/>
      <c r="G520" s="1"/>
      <c r="H520" s="1"/>
      <c r="I520" s="1"/>
    </row>
    <row r="521" spans="3:9" ht="15.75" customHeight="1">
      <c r="C521" s="1"/>
      <c r="D521" s="1"/>
      <c r="E521" s="1"/>
      <c r="F521" s="1"/>
      <c r="G521" s="1"/>
      <c r="H521" s="1"/>
      <c r="I521" s="1"/>
    </row>
    <row r="522" spans="3:9" ht="15.75" customHeight="1">
      <c r="C522" s="1"/>
      <c r="D522" s="1"/>
      <c r="E522" s="1"/>
      <c r="F522" s="1"/>
      <c r="G522" s="1"/>
      <c r="H522" s="1"/>
      <c r="I522" s="1"/>
    </row>
    <row r="523" spans="3:9" ht="15.75" customHeight="1">
      <c r="C523" s="1"/>
      <c r="D523" s="1"/>
      <c r="E523" s="1"/>
      <c r="F523" s="1"/>
      <c r="G523" s="1"/>
      <c r="H523" s="1"/>
      <c r="I523" s="1"/>
    </row>
    <row r="524" spans="3:9" ht="15.75" customHeight="1">
      <c r="C524" s="1"/>
      <c r="D524" s="1"/>
      <c r="E524" s="1"/>
      <c r="F524" s="1"/>
      <c r="G524" s="1"/>
      <c r="H524" s="1"/>
      <c r="I524" s="1"/>
    </row>
    <row r="525" spans="3:9" ht="15.75" customHeight="1">
      <c r="C525" s="1"/>
      <c r="D525" s="1"/>
      <c r="E525" s="1"/>
      <c r="F525" s="1"/>
      <c r="G525" s="1"/>
      <c r="H525" s="1"/>
      <c r="I525" s="1"/>
    </row>
    <row r="526" spans="3:9" ht="15.75" customHeight="1">
      <c r="C526" s="1"/>
      <c r="D526" s="1"/>
      <c r="E526" s="1"/>
      <c r="F526" s="1"/>
      <c r="G526" s="1"/>
      <c r="H526" s="1"/>
      <c r="I526" s="1"/>
    </row>
    <row r="527" spans="3:9" ht="15.75" customHeight="1">
      <c r="C527" s="1"/>
      <c r="D527" s="1"/>
      <c r="E527" s="1"/>
      <c r="F527" s="1"/>
      <c r="G527" s="1"/>
      <c r="H527" s="1"/>
      <c r="I527" s="1"/>
    </row>
    <row r="528" spans="3:9" ht="15.75" customHeight="1">
      <c r="C528" s="1"/>
      <c r="D528" s="1"/>
      <c r="E528" s="1"/>
      <c r="F528" s="1"/>
      <c r="G528" s="1"/>
      <c r="H528" s="1"/>
      <c r="I528" s="1"/>
    </row>
    <row r="529" spans="3:9" ht="15.75" customHeight="1">
      <c r="C529" s="1"/>
      <c r="D529" s="1"/>
      <c r="E529" s="1"/>
      <c r="F529" s="1"/>
      <c r="G529" s="1"/>
      <c r="H529" s="1"/>
      <c r="I529" s="1"/>
    </row>
    <row r="530" spans="3:9" ht="15.75" customHeight="1">
      <c r="C530" s="1"/>
      <c r="D530" s="1"/>
      <c r="E530" s="1"/>
      <c r="F530" s="1"/>
      <c r="G530" s="1"/>
      <c r="H530" s="1"/>
      <c r="I530" s="1"/>
    </row>
    <row r="531" spans="3:9" ht="15.75" customHeight="1">
      <c r="C531" s="1"/>
      <c r="D531" s="1"/>
      <c r="E531" s="1"/>
      <c r="F531" s="1"/>
      <c r="G531" s="1"/>
      <c r="H531" s="1"/>
      <c r="I531" s="1"/>
    </row>
    <row r="532" spans="3:9" ht="15.75" customHeight="1">
      <c r="C532" s="1"/>
      <c r="D532" s="1"/>
      <c r="E532" s="1"/>
      <c r="F532" s="1"/>
      <c r="G532" s="1"/>
      <c r="H532" s="1"/>
      <c r="I532" s="1"/>
    </row>
    <row r="533" spans="3:9" ht="15.75" customHeight="1">
      <c r="C533" s="1"/>
      <c r="D533" s="1"/>
      <c r="E533" s="1"/>
      <c r="F533" s="1"/>
      <c r="G533" s="1"/>
      <c r="H533" s="1"/>
      <c r="I533" s="1"/>
    </row>
    <row r="534" spans="3:9" ht="15.75" customHeight="1">
      <c r="C534" s="1"/>
      <c r="D534" s="1"/>
      <c r="E534" s="1"/>
      <c r="F534" s="1"/>
      <c r="G534" s="1"/>
      <c r="H534" s="1"/>
      <c r="I534" s="1"/>
    </row>
    <row r="535" spans="3:9" ht="15.75" customHeight="1">
      <c r="C535" s="1"/>
      <c r="D535" s="1"/>
      <c r="E535" s="1"/>
      <c r="F535" s="1"/>
      <c r="G535" s="1"/>
      <c r="H535" s="1"/>
      <c r="I535" s="1"/>
    </row>
    <row r="536" spans="3:9" ht="15.75" customHeight="1">
      <c r="C536" s="1"/>
      <c r="D536" s="1"/>
      <c r="E536" s="1"/>
      <c r="F536" s="1"/>
      <c r="G536" s="1"/>
      <c r="H536" s="1"/>
      <c r="I536" s="1"/>
    </row>
    <row r="537" spans="3:9" ht="15.75" customHeight="1">
      <c r="C537" s="1"/>
      <c r="D537" s="1"/>
      <c r="E537" s="1"/>
      <c r="F537" s="1"/>
      <c r="G537" s="1"/>
      <c r="H537" s="1"/>
      <c r="I537" s="1"/>
    </row>
    <row r="538" spans="3:9" ht="15.75" customHeight="1">
      <c r="C538" s="1"/>
      <c r="D538" s="1"/>
      <c r="E538" s="1"/>
      <c r="F538" s="1"/>
      <c r="G538" s="1"/>
      <c r="H538" s="1"/>
      <c r="I538" s="1"/>
    </row>
    <row r="539" spans="3:9" ht="15.75" customHeight="1">
      <c r="C539" s="1"/>
      <c r="D539" s="1"/>
      <c r="E539" s="1"/>
      <c r="F539" s="1"/>
      <c r="G539" s="1"/>
      <c r="H539" s="1"/>
      <c r="I539" s="1"/>
    </row>
    <row r="540" spans="3:9" ht="15.75" customHeight="1">
      <c r="C540" s="1"/>
      <c r="D540" s="1"/>
      <c r="E540" s="1"/>
      <c r="F540" s="1"/>
      <c r="G540" s="1"/>
      <c r="H540" s="1"/>
      <c r="I540" s="1"/>
    </row>
    <row r="541" spans="3:9" ht="15.75" customHeight="1">
      <c r="C541" s="1"/>
      <c r="D541" s="1"/>
      <c r="E541" s="1"/>
      <c r="F541" s="1"/>
      <c r="G541" s="1"/>
      <c r="H541" s="1"/>
      <c r="I541" s="1"/>
    </row>
    <row r="542" spans="3:9" ht="15.75" customHeight="1">
      <c r="C542" s="1"/>
      <c r="D542" s="1"/>
      <c r="E542" s="1"/>
      <c r="F542" s="1"/>
      <c r="G542" s="1"/>
      <c r="H542" s="1"/>
      <c r="I542" s="1"/>
    </row>
    <row r="543" spans="3:9" ht="15.75" customHeight="1">
      <c r="C543" s="1"/>
      <c r="D543" s="1"/>
      <c r="E543" s="1"/>
      <c r="F543" s="1"/>
      <c r="G543" s="1"/>
      <c r="H543" s="1"/>
      <c r="I543" s="1"/>
    </row>
    <row r="544" spans="3:9" ht="15.75" customHeight="1">
      <c r="C544" s="1"/>
      <c r="D544" s="1"/>
      <c r="E544" s="1"/>
      <c r="F544" s="1"/>
      <c r="G544" s="1"/>
      <c r="H544" s="1"/>
      <c r="I544" s="1"/>
    </row>
    <row r="545" spans="3:9" ht="15.75" customHeight="1">
      <c r="C545" s="1"/>
      <c r="D545" s="1"/>
      <c r="E545" s="1"/>
      <c r="F545" s="1"/>
      <c r="G545" s="1"/>
      <c r="H545" s="1"/>
      <c r="I545" s="1"/>
    </row>
    <row r="546" spans="3:9" ht="15.75" customHeight="1">
      <c r="C546" s="1"/>
      <c r="D546" s="1"/>
      <c r="E546" s="1"/>
      <c r="F546" s="1"/>
      <c r="G546" s="1"/>
      <c r="H546" s="1"/>
      <c r="I546" s="1"/>
    </row>
    <row r="547" spans="3:9" ht="15.75" customHeight="1">
      <c r="C547" s="1"/>
      <c r="D547" s="1"/>
      <c r="E547" s="1"/>
      <c r="F547" s="1"/>
      <c r="G547" s="1"/>
      <c r="H547" s="1"/>
      <c r="I547" s="1"/>
    </row>
    <row r="548" spans="3:9" ht="15.75" customHeight="1">
      <c r="C548" s="1"/>
      <c r="D548" s="1"/>
      <c r="E548" s="1"/>
      <c r="F548" s="1"/>
      <c r="G548" s="1"/>
      <c r="H548" s="1"/>
      <c r="I548" s="1"/>
    </row>
    <row r="549" spans="3:9" ht="15.75" customHeight="1">
      <c r="C549" s="1"/>
      <c r="D549" s="1"/>
      <c r="E549" s="1"/>
      <c r="F549" s="1"/>
      <c r="G549" s="1"/>
      <c r="H549" s="1"/>
      <c r="I549" s="1"/>
    </row>
    <row r="550" spans="3:9" ht="15.75" customHeight="1">
      <c r="C550" s="1"/>
      <c r="D550" s="1"/>
      <c r="E550" s="1"/>
      <c r="F550" s="1"/>
      <c r="G550" s="1"/>
      <c r="H550" s="1"/>
      <c r="I550" s="1"/>
    </row>
    <row r="551" spans="3:9" ht="15.75" customHeight="1">
      <c r="C551" s="1"/>
      <c r="D551" s="1"/>
      <c r="E551" s="1"/>
      <c r="F551" s="1"/>
      <c r="G551" s="1"/>
      <c r="H551" s="1"/>
      <c r="I551" s="1"/>
    </row>
    <row r="552" spans="3:9" ht="15.75" customHeight="1">
      <c r="C552" s="1"/>
      <c r="D552" s="1"/>
      <c r="E552" s="1"/>
      <c r="F552" s="1"/>
      <c r="G552" s="1"/>
      <c r="H552" s="1"/>
      <c r="I552" s="1"/>
    </row>
    <row r="553" spans="3:9" ht="15.75" customHeight="1">
      <c r="C553" s="1"/>
      <c r="D553" s="1"/>
      <c r="E553" s="1"/>
      <c r="F553" s="1"/>
      <c r="G553" s="1"/>
      <c r="H553" s="1"/>
      <c r="I553" s="1"/>
    </row>
    <row r="554" spans="3:9" ht="15.75" customHeight="1">
      <c r="C554" s="1"/>
      <c r="D554" s="1"/>
      <c r="E554" s="1"/>
      <c r="F554" s="1"/>
      <c r="G554" s="1"/>
      <c r="H554" s="1"/>
      <c r="I554" s="1"/>
    </row>
    <row r="555" spans="3:9" ht="15.75" customHeight="1">
      <c r="C555" s="1"/>
      <c r="D555" s="1"/>
      <c r="E555" s="1"/>
      <c r="F555" s="1"/>
      <c r="G555" s="1"/>
      <c r="H555" s="1"/>
      <c r="I555" s="1"/>
    </row>
    <row r="556" spans="3:9" ht="15.75" customHeight="1">
      <c r="C556" s="1"/>
      <c r="D556" s="1"/>
      <c r="E556" s="1"/>
      <c r="F556" s="1"/>
      <c r="G556" s="1"/>
      <c r="H556" s="1"/>
      <c r="I556" s="1"/>
    </row>
    <row r="557" spans="3:9" ht="15.75" customHeight="1">
      <c r="C557" s="1"/>
      <c r="D557" s="1"/>
      <c r="E557" s="1"/>
      <c r="F557" s="1"/>
      <c r="G557" s="1"/>
      <c r="H557" s="1"/>
      <c r="I557" s="1"/>
    </row>
    <row r="558" spans="3:9" ht="15.75" customHeight="1">
      <c r="C558" s="1"/>
      <c r="D558" s="1"/>
      <c r="E558" s="1"/>
      <c r="F558" s="1"/>
      <c r="G558" s="1"/>
      <c r="H558" s="1"/>
      <c r="I558" s="1"/>
    </row>
    <row r="559" spans="3:9" ht="15.75" customHeight="1">
      <c r="C559" s="1"/>
      <c r="D559" s="1"/>
      <c r="E559" s="1"/>
      <c r="F559" s="1"/>
      <c r="G559" s="1"/>
      <c r="H559" s="1"/>
      <c r="I559" s="1"/>
    </row>
    <row r="560" spans="3:9" ht="15.75" customHeight="1">
      <c r="C560" s="1"/>
      <c r="D560" s="1"/>
      <c r="E560" s="1"/>
      <c r="F560" s="1"/>
      <c r="G560" s="1"/>
      <c r="H560" s="1"/>
      <c r="I560" s="1"/>
    </row>
    <row r="561" spans="3:9" ht="15.75" customHeight="1">
      <c r="C561" s="1"/>
      <c r="D561" s="1"/>
      <c r="E561" s="1"/>
      <c r="F561" s="1"/>
      <c r="G561" s="1"/>
      <c r="H561" s="1"/>
      <c r="I561" s="1"/>
    </row>
    <row r="562" spans="3:9" ht="15.75" customHeight="1">
      <c r="C562" s="1"/>
      <c r="D562" s="1"/>
      <c r="E562" s="1"/>
      <c r="F562" s="1"/>
      <c r="G562" s="1"/>
      <c r="H562" s="1"/>
      <c r="I562" s="1"/>
    </row>
    <row r="563" spans="3:9" ht="15.75" customHeight="1">
      <c r="C563" s="1"/>
      <c r="D563" s="1"/>
      <c r="E563" s="1"/>
      <c r="F563" s="1"/>
      <c r="G563" s="1"/>
      <c r="H563" s="1"/>
      <c r="I563" s="1"/>
    </row>
    <row r="564" spans="3:9" ht="15.75" customHeight="1">
      <c r="C564" s="1"/>
      <c r="D564" s="1"/>
      <c r="E564" s="1"/>
      <c r="F564" s="1"/>
      <c r="G564" s="1"/>
      <c r="H564" s="1"/>
      <c r="I564" s="1"/>
    </row>
    <row r="565" spans="3:9" ht="15.75" customHeight="1">
      <c r="C565" s="1"/>
      <c r="D565" s="1"/>
      <c r="E565" s="1"/>
      <c r="F565" s="1"/>
      <c r="G565" s="1"/>
      <c r="H565" s="1"/>
      <c r="I565" s="1"/>
    </row>
    <row r="566" spans="3:9" ht="15.75" customHeight="1">
      <c r="C566" s="1"/>
      <c r="D566" s="1"/>
      <c r="E566" s="1"/>
      <c r="F566" s="1"/>
      <c r="G566" s="1"/>
      <c r="H566" s="1"/>
      <c r="I566" s="1"/>
    </row>
    <row r="567" spans="3:9" ht="15.75" customHeight="1">
      <c r="C567" s="1"/>
      <c r="D567" s="1"/>
      <c r="E567" s="1"/>
      <c r="F567" s="1"/>
      <c r="G567" s="1"/>
      <c r="H567" s="1"/>
      <c r="I567" s="1"/>
    </row>
    <row r="568" spans="3:9" ht="15.75" customHeight="1">
      <c r="C568" s="1"/>
      <c r="D568" s="1"/>
      <c r="E568" s="1"/>
      <c r="F568" s="1"/>
      <c r="G568" s="1"/>
      <c r="H568" s="1"/>
      <c r="I568" s="1"/>
    </row>
    <row r="569" spans="3:9" ht="15.75" customHeight="1">
      <c r="C569" s="1"/>
      <c r="D569" s="1"/>
      <c r="E569" s="1"/>
      <c r="F569" s="1"/>
      <c r="G569" s="1"/>
      <c r="H569" s="1"/>
      <c r="I569" s="1"/>
    </row>
    <row r="570" spans="3:9" ht="15.75" customHeight="1">
      <c r="C570" s="1"/>
      <c r="D570" s="1"/>
      <c r="E570" s="1"/>
      <c r="F570" s="1"/>
      <c r="G570" s="1"/>
      <c r="H570" s="1"/>
      <c r="I570" s="1"/>
    </row>
    <row r="571" spans="3:9" ht="15.75" customHeight="1">
      <c r="C571" s="1"/>
      <c r="D571" s="1"/>
      <c r="E571" s="1"/>
      <c r="F571" s="1"/>
      <c r="G571" s="1"/>
      <c r="H571" s="1"/>
      <c r="I571" s="1"/>
    </row>
    <row r="572" spans="3:9" ht="15.75" customHeight="1">
      <c r="C572" s="1"/>
      <c r="D572" s="1"/>
      <c r="E572" s="1"/>
      <c r="F572" s="1"/>
      <c r="G572" s="1"/>
      <c r="H572" s="1"/>
      <c r="I572" s="1"/>
    </row>
    <row r="573" spans="3:9" ht="15.75" customHeight="1">
      <c r="C573" s="1"/>
      <c r="D573" s="1"/>
      <c r="E573" s="1"/>
      <c r="F573" s="1"/>
      <c r="G573" s="1"/>
      <c r="H573" s="1"/>
      <c r="I573" s="1"/>
    </row>
    <row r="574" spans="3:9" ht="15.75" customHeight="1">
      <c r="C574" s="1"/>
      <c r="D574" s="1"/>
      <c r="E574" s="1"/>
      <c r="F574" s="1"/>
      <c r="G574" s="1"/>
      <c r="H574" s="1"/>
      <c r="I574" s="1"/>
    </row>
    <row r="575" spans="3:9" ht="15.75" customHeight="1">
      <c r="C575" s="1"/>
      <c r="D575" s="1"/>
      <c r="E575" s="1"/>
      <c r="F575" s="1"/>
      <c r="G575" s="1"/>
      <c r="H575" s="1"/>
      <c r="I575" s="1"/>
    </row>
    <row r="576" spans="3:9" ht="15.75" customHeight="1">
      <c r="C576" s="1"/>
      <c r="D576" s="1"/>
      <c r="E576" s="1"/>
      <c r="F576" s="1"/>
      <c r="G576" s="1"/>
      <c r="H576" s="1"/>
      <c r="I576" s="1"/>
    </row>
    <row r="577" spans="3:9" ht="15.75" customHeight="1">
      <c r="C577" s="1"/>
      <c r="D577" s="1"/>
      <c r="E577" s="1"/>
      <c r="F577" s="1"/>
      <c r="G577" s="1"/>
      <c r="H577" s="1"/>
      <c r="I577" s="1"/>
    </row>
    <row r="578" spans="3:9" ht="15.75" customHeight="1">
      <c r="C578" s="1"/>
      <c r="D578" s="1"/>
      <c r="E578" s="1"/>
      <c r="F578" s="1"/>
      <c r="G578" s="1"/>
      <c r="H578" s="1"/>
      <c r="I578" s="1"/>
    </row>
    <row r="579" spans="3:9" ht="15.75" customHeight="1">
      <c r="C579" s="1"/>
      <c r="D579" s="1"/>
      <c r="E579" s="1"/>
      <c r="F579" s="1"/>
      <c r="G579" s="1"/>
      <c r="H579" s="1"/>
      <c r="I579" s="1"/>
    </row>
    <row r="580" spans="3:9" ht="15.75" customHeight="1">
      <c r="C580" s="1"/>
      <c r="D580" s="1"/>
      <c r="E580" s="1"/>
      <c r="F580" s="1"/>
      <c r="G580" s="1"/>
      <c r="H580" s="1"/>
      <c r="I580" s="1"/>
    </row>
    <row r="581" spans="3:9" ht="15.75" customHeight="1">
      <c r="C581" s="1"/>
      <c r="D581" s="1"/>
      <c r="E581" s="1"/>
      <c r="F581" s="1"/>
      <c r="G581" s="1"/>
      <c r="H581" s="1"/>
      <c r="I581" s="1"/>
    </row>
    <row r="582" spans="3:9" ht="15.75" customHeight="1">
      <c r="C582" s="1"/>
      <c r="D582" s="1"/>
      <c r="E582" s="1"/>
      <c r="F582" s="1"/>
      <c r="G582" s="1"/>
      <c r="H582" s="1"/>
      <c r="I582" s="1"/>
    </row>
    <row r="583" spans="3:9" ht="15.75" customHeight="1">
      <c r="C583" s="1"/>
      <c r="D583" s="1"/>
      <c r="E583" s="1"/>
      <c r="F583" s="1"/>
      <c r="G583" s="1"/>
      <c r="H583" s="1"/>
      <c r="I583" s="1"/>
    </row>
    <row r="584" spans="3:9" ht="15.75" customHeight="1">
      <c r="C584" s="1"/>
      <c r="D584" s="1"/>
      <c r="E584" s="1"/>
      <c r="F584" s="1"/>
      <c r="G584" s="1"/>
      <c r="H584" s="1"/>
      <c r="I584" s="1"/>
    </row>
    <row r="585" spans="3:9" ht="15.75" customHeight="1">
      <c r="C585" s="1"/>
      <c r="D585" s="1"/>
      <c r="E585" s="1"/>
      <c r="F585" s="1"/>
      <c r="G585" s="1"/>
      <c r="H585" s="1"/>
      <c r="I585" s="1"/>
    </row>
    <row r="586" spans="3:9" ht="15.75" customHeight="1">
      <c r="C586" s="1"/>
      <c r="D586" s="1"/>
      <c r="E586" s="1"/>
      <c r="F586" s="1"/>
      <c r="G586" s="1"/>
      <c r="H586" s="1"/>
      <c r="I586" s="1"/>
    </row>
    <row r="587" spans="3:9" ht="15.75" customHeight="1">
      <c r="C587" s="1"/>
      <c r="D587" s="1"/>
      <c r="E587" s="1"/>
      <c r="F587" s="1"/>
      <c r="G587" s="1"/>
      <c r="H587" s="1"/>
      <c r="I587" s="1"/>
    </row>
    <row r="588" spans="3:9" ht="15.75" customHeight="1">
      <c r="C588" s="1"/>
      <c r="D588" s="1"/>
      <c r="E588" s="1"/>
      <c r="F588" s="1"/>
      <c r="G588" s="1"/>
      <c r="H588" s="1"/>
      <c r="I588" s="1"/>
    </row>
    <row r="589" spans="3:9" ht="15.75" customHeight="1">
      <c r="C589" s="1"/>
      <c r="D589" s="1"/>
      <c r="E589" s="1"/>
      <c r="F589" s="1"/>
      <c r="G589" s="1"/>
      <c r="H589" s="1"/>
      <c r="I589" s="1"/>
    </row>
    <row r="590" spans="3:9" ht="15.75" customHeight="1">
      <c r="C590" s="1"/>
      <c r="D590" s="1"/>
      <c r="E590" s="1"/>
      <c r="F590" s="1"/>
      <c r="G590" s="1"/>
      <c r="H590" s="1"/>
      <c r="I590" s="1"/>
    </row>
    <row r="591" spans="3:9" ht="15.75" customHeight="1">
      <c r="C591" s="1"/>
      <c r="D591" s="1"/>
      <c r="E591" s="1"/>
      <c r="F591" s="1"/>
      <c r="G591" s="1"/>
      <c r="H591" s="1"/>
      <c r="I591" s="1"/>
    </row>
    <row r="592" spans="3:9" ht="15.75" customHeight="1">
      <c r="C592" s="1"/>
      <c r="D592" s="1"/>
      <c r="E592" s="1"/>
      <c r="F592" s="1"/>
      <c r="G592" s="1"/>
      <c r="H592" s="1"/>
      <c r="I592" s="1"/>
    </row>
    <row r="593" spans="3:9" ht="15.75" customHeight="1">
      <c r="C593" s="1"/>
      <c r="D593" s="1"/>
      <c r="E593" s="1"/>
      <c r="F593" s="1"/>
      <c r="G593" s="1"/>
      <c r="H593" s="1"/>
      <c r="I593" s="1"/>
    </row>
    <row r="594" spans="3:9" ht="15.75" customHeight="1">
      <c r="C594" s="1"/>
      <c r="D594" s="1"/>
      <c r="E594" s="1"/>
      <c r="F594" s="1"/>
      <c r="G594" s="1"/>
      <c r="H594" s="1"/>
      <c r="I594" s="1"/>
    </row>
    <row r="595" spans="3:9" ht="15.75" customHeight="1">
      <c r="C595" s="1"/>
      <c r="D595" s="1"/>
      <c r="E595" s="1"/>
      <c r="F595" s="1"/>
      <c r="G595" s="1"/>
      <c r="H595" s="1"/>
      <c r="I595" s="1"/>
    </row>
    <row r="596" spans="3:9" ht="15.75" customHeight="1">
      <c r="C596" s="1"/>
      <c r="D596" s="1"/>
      <c r="E596" s="1"/>
      <c r="F596" s="1"/>
      <c r="G596" s="1"/>
      <c r="H596" s="1"/>
      <c r="I596" s="1"/>
    </row>
    <row r="597" spans="3:9" ht="15.75" customHeight="1">
      <c r="C597" s="1"/>
      <c r="D597" s="1"/>
      <c r="E597" s="1"/>
      <c r="F597" s="1"/>
      <c r="G597" s="1"/>
      <c r="H597" s="1"/>
      <c r="I597" s="1"/>
    </row>
    <row r="598" spans="3:9" ht="15.75" customHeight="1">
      <c r="C598" s="1"/>
      <c r="D598" s="1"/>
      <c r="E598" s="1"/>
      <c r="F598" s="1"/>
      <c r="G598" s="1"/>
      <c r="H598" s="1"/>
      <c r="I598" s="1"/>
    </row>
    <row r="599" spans="3:9" ht="15.75" customHeight="1">
      <c r="C599" s="1"/>
      <c r="D599" s="1"/>
      <c r="E599" s="1"/>
      <c r="F599" s="1"/>
      <c r="G599" s="1"/>
      <c r="H599" s="1"/>
      <c r="I599" s="1"/>
    </row>
    <row r="600" spans="3:9" ht="15.75" customHeight="1">
      <c r="C600" s="1"/>
      <c r="D600" s="1"/>
      <c r="E600" s="1"/>
      <c r="F600" s="1"/>
      <c r="G600" s="1"/>
      <c r="H600" s="1"/>
      <c r="I600" s="1"/>
    </row>
    <row r="601" spans="3:9" ht="15.75" customHeight="1">
      <c r="C601" s="1"/>
      <c r="D601" s="1"/>
      <c r="E601" s="1"/>
      <c r="F601" s="1"/>
      <c r="G601" s="1"/>
      <c r="H601" s="1"/>
      <c r="I601" s="1"/>
    </row>
    <row r="602" spans="3:9" ht="15.75" customHeight="1">
      <c r="C602" s="1"/>
      <c r="D602" s="1"/>
      <c r="E602" s="1"/>
      <c r="F602" s="1"/>
      <c r="G602" s="1"/>
      <c r="H602" s="1"/>
      <c r="I602" s="1"/>
    </row>
    <row r="603" spans="3:9" ht="15.75" customHeight="1">
      <c r="C603" s="1"/>
      <c r="D603" s="1"/>
      <c r="E603" s="1"/>
      <c r="F603" s="1"/>
      <c r="G603" s="1"/>
      <c r="H603" s="1"/>
      <c r="I603" s="1"/>
    </row>
    <row r="604" spans="3:9" ht="15.75" customHeight="1">
      <c r="C604" s="1"/>
      <c r="D604" s="1"/>
      <c r="E604" s="1"/>
      <c r="F604" s="1"/>
      <c r="G604" s="1"/>
      <c r="H604" s="1"/>
      <c r="I604" s="1"/>
    </row>
    <row r="605" spans="3:9" ht="15.75" customHeight="1">
      <c r="C605" s="1"/>
      <c r="D605" s="1"/>
      <c r="E605" s="1"/>
      <c r="F605" s="1"/>
      <c r="G605" s="1"/>
      <c r="H605" s="1"/>
      <c r="I605" s="1"/>
    </row>
    <row r="606" spans="3:9" ht="15.75" customHeight="1">
      <c r="C606" s="1"/>
      <c r="D606" s="1"/>
      <c r="E606" s="1"/>
      <c r="F606" s="1"/>
      <c r="G606" s="1"/>
      <c r="H606" s="1"/>
      <c r="I606" s="1"/>
    </row>
    <row r="607" spans="3:9" ht="15.75" customHeight="1">
      <c r="C607" s="1"/>
      <c r="D607" s="1"/>
      <c r="E607" s="1"/>
      <c r="F607" s="1"/>
      <c r="G607" s="1"/>
      <c r="H607" s="1"/>
      <c r="I607" s="1"/>
    </row>
    <row r="608" spans="3:9" ht="15.75" customHeight="1">
      <c r="C608" s="1"/>
      <c r="D608" s="1"/>
      <c r="E608" s="1"/>
      <c r="F608" s="1"/>
      <c r="G608" s="1"/>
      <c r="H608" s="1"/>
      <c r="I608" s="1"/>
    </row>
    <row r="609" spans="3:9" ht="15.75" customHeight="1">
      <c r="C609" s="1"/>
      <c r="D609" s="1"/>
      <c r="E609" s="1"/>
      <c r="F609" s="1"/>
      <c r="G609" s="1"/>
      <c r="H609" s="1"/>
      <c r="I609" s="1"/>
    </row>
    <row r="610" spans="3:9" ht="15.75" customHeight="1">
      <c r="C610" s="1"/>
      <c r="D610" s="1"/>
      <c r="E610" s="1"/>
      <c r="F610" s="1"/>
      <c r="G610" s="1"/>
      <c r="H610" s="1"/>
      <c r="I610" s="1"/>
    </row>
    <row r="611" spans="3:9" ht="15.75" customHeight="1">
      <c r="C611" s="1"/>
      <c r="D611" s="1"/>
      <c r="E611" s="1"/>
      <c r="F611" s="1"/>
      <c r="G611" s="1"/>
      <c r="H611" s="1"/>
      <c r="I611" s="1"/>
    </row>
    <row r="612" spans="3:9" ht="15.75" customHeight="1">
      <c r="C612" s="1"/>
      <c r="D612" s="1"/>
      <c r="E612" s="1"/>
      <c r="F612" s="1"/>
      <c r="G612" s="1"/>
      <c r="H612" s="1"/>
      <c r="I612" s="1"/>
    </row>
    <row r="613" spans="3:9" ht="15.75" customHeight="1">
      <c r="C613" s="1"/>
      <c r="D613" s="1"/>
      <c r="E613" s="1"/>
      <c r="F613" s="1"/>
      <c r="G613" s="1"/>
      <c r="H613" s="1"/>
      <c r="I613" s="1"/>
    </row>
    <row r="614" spans="3:9" ht="15.75" customHeight="1">
      <c r="C614" s="1"/>
      <c r="D614" s="1"/>
      <c r="E614" s="1"/>
      <c r="F614" s="1"/>
      <c r="G614" s="1"/>
      <c r="H614" s="1"/>
      <c r="I614" s="1"/>
    </row>
    <row r="615" spans="3:9" ht="15.75" customHeight="1">
      <c r="C615" s="1"/>
      <c r="D615" s="1"/>
      <c r="E615" s="1"/>
      <c r="F615" s="1"/>
      <c r="G615" s="1"/>
      <c r="H615" s="1"/>
      <c r="I615" s="1"/>
    </row>
    <row r="616" spans="3:9" ht="15.75" customHeight="1">
      <c r="C616" s="1"/>
      <c r="D616" s="1"/>
      <c r="E616" s="1"/>
      <c r="F616" s="1"/>
      <c r="G616" s="1"/>
      <c r="H616" s="1"/>
      <c r="I616" s="1"/>
    </row>
    <row r="617" spans="3:9" ht="15.75" customHeight="1">
      <c r="C617" s="1"/>
      <c r="D617" s="1"/>
      <c r="E617" s="1"/>
      <c r="F617" s="1"/>
      <c r="G617" s="1"/>
      <c r="H617" s="1"/>
      <c r="I617" s="1"/>
    </row>
    <row r="618" spans="3:9" ht="15.75" customHeight="1">
      <c r="C618" s="1"/>
      <c r="D618" s="1"/>
      <c r="E618" s="1"/>
      <c r="F618" s="1"/>
      <c r="G618" s="1"/>
      <c r="H618" s="1"/>
      <c r="I618" s="1"/>
    </row>
    <row r="619" spans="3:9" ht="15.75" customHeight="1">
      <c r="C619" s="1"/>
      <c r="D619" s="1"/>
      <c r="E619" s="1"/>
      <c r="F619" s="1"/>
      <c r="G619" s="1"/>
      <c r="H619" s="1"/>
      <c r="I619" s="1"/>
    </row>
    <row r="620" spans="3:9" ht="15.75" customHeight="1">
      <c r="C620" s="1"/>
      <c r="D620" s="1"/>
      <c r="E620" s="1"/>
      <c r="F620" s="1"/>
      <c r="G620" s="1"/>
      <c r="H620" s="1"/>
      <c r="I620" s="1"/>
    </row>
    <row r="621" spans="3:9" ht="15.75" customHeight="1">
      <c r="C621" s="1"/>
      <c r="D621" s="1"/>
      <c r="E621" s="1"/>
      <c r="F621" s="1"/>
      <c r="G621" s="1"/>
      <c r="H621" s="1"/>
      <c r="I621" s="1"/>
    </row>
    <row r="622" spans="3:9" ht="15.75" customHeight="1">
      <c r="C622" s="1"/>
      <c r="D622" s="1"/>
      <c r="E622" s="1"/>
      <c r="F622" s="1"/>
      <c r="G622" s="1"/>
      <c r="H622" s="1"/>
      <c r="I622" s="1"/>
    </row>
    <row r="623" spans="3:9" ht="15.75" customHeight="1">
      <c r="C623" s="1"/>
      <c r="D623" s="1"/>
      <c r="E623" s="1"/>
      <c r="F623" s="1"/>
      <c r="G623" s="1"/>
      <c r="H623" s="1"/>
      <c r="I623" s="1"/>
    </row>
    <row r="624" spans="3:9" ht="15.75" customHeight="1">
      <c r="C624" s="1"/>
      <c r="D624" s="1"/>
      <c r="E624" s="1"/>
      <c r="F624" s="1"/>
      <c r="G624" s="1"/>
      <c r="H624" s="1"/>
      <c r="I624" s="1"/>
    </row>
    <row r="625" spans="3:9" ht="15.75" customHeight="1">
      <c r="C625" s="1"/>
      <c r="D625" s="1"/>
      <c r="E625" s="1"/>
      <c r="F625" s="1"/>
      <c r="G625" s="1"/>
      <c r="H625" s="1"/>
      <c r="I625" s="1"/>
    </row>
    <row r="626" spans="3:9" ht="15.75" customHeight="1">
      <c r="C626" s="1"/>
      <c r="D626" s="1"/>
      <c r="E626" s="1"/>
      <c r="F626" s="1"/>
      <c r="G626" s="1"/>
      <c r="H626" s="1"/>
      <c r="I626" s="1"/>
    </row>
    <row r="627" spans="3:9" ht="15.75" customHeight="1">
      <c r="C627" s="1"/>
      <c r="D627" s="1"/>
      <c r="E627" s="1"/>
      <c r="F627" s="1"/>
      <c r="G627" s="1"/>
      <c r="H627" s="1"/>
      <c r="I627" s="1"/>
    </row>
    <row r="628" spans="3:9" ht="15.75" customHeight="1">
      <c r="C628" s="1"/>
      <c r="D628" s="1"/>
      <c r="E628" s="1"/>
      <c r="F628" s="1"/>
      <c r="G628" s="1"/>
      <c r="H628" s="1"/>
      <c r="I628" s="1"/>
    </row>
    <row r="629" spans="3:9" ht="15.75" customHeight="1">
      <c r="C629" s="1"/>
      <c r="D629" s="1"/>
      <c r="E629" s="1"/>
      <c r="F629" s="1"/>
      <c r="G629" s="1"/>
      <c r="H629" s="1"/>
      <c r="I629" s="1"/>
    </row>
    <row r="630" spans="3:9" ht="15.75" customHeight="1">
      <c r="C630" s="1"/>
      <c r="D630" s="1"/>
      <c r="E630" s="1"/>
      <c r="F630" s="1"/>
      <c r="G630" s="1"/>
      <c r="H630" s="1"/>
      <c r="I630" s="1"/>
    </row>
    <row r="631" spans="3:9" ht="15.75" customHeight="1">
      <c r="C631" s="1"/>
      <c r="D631" s="1"/>
      <c r="E631" s="1"/>
      <c r="F631" s="1"/>
      <c r="G631" s="1"/>
      <c r="H631" s="1"/>
      <c r="I631" s="1"/>
    </row>
    <row r="632" spans="3:9" ht="15.75" customHeight="1">
      <c r="C632" s="1"/>
      <c r="D632" s="1"/>
      <c r="E632" s="1"/>
      <c r="F632" s="1"/>
      <c r="G632" s="1"/>
      <c r="H632" s="1"/>
      <c r="I632" s="1"/>
    </row>
    <row r="633" spans="3:9" ht="15.75" customHeight="1">
      <c r="C633" s="1"/>
      <c r="D633" s="1"/>
      <c r="E633" s="1"/>
      <c r="F633" s="1"/>
      <c r="G633" s="1"/>
      <c r="H633" s="1"/>
      <c r="I633" s="1"/>
    </row>
    <row r="634" spans="3:9" ht="15.75" customHeight="1">
      <c r="C634" s="1"/>
      <c r="D634" s="1"/>
      <c r="E634" s="1"/>
      <c r="F634" s="1"/>
      <c r="G634" s="1"/>
      <c r="H634" s="1"/>
      <c r="I634" s="1"/>
    </row>
    <row r="635" spans="3:9" ht="15.75" customHeight="1">
      <c r="C635" s="1"/>
      <c r="D635" s="1"/>
      <c r="E635" s="1"/>
      <c r="F635" s="1"/>
      <c r="G635" s="1"/>
      <c r="H635" s="1"/>
      <c r="I635" s="1"/>
    </row>
    <row r="636" spans="3:9" ht="15.75" customHeight="1">
      <c r="C636" s="1"/>
      <c r="D636" s="1"/>
      <c r="E636" s="1"/>
      <c r="F636" s="1"/>
      <c r="G636" s="1"/>
      <c r="H636" s="1"/>
      <c r="I636" s="1"/>
    </row>
    <row r="637" spans="3:9" ht="15.75" customHeight="1">
      <c r="C637" s="1"/>
      <c r="D637" s="1"/>
      <c r="E637" s="1"/>
      <c r="F637" s="1"/>
      <c r="G637" s="1"/>
      <c r="H637" s="1"/>
      <c r="I637" s="1"/>
    </row>
    <row r="638" spans="3:9" ht="15.75" customHeight="1">
      <c r="C638" s="1"/>
      <c r="D638" s="1"/>
      <c r="E638" s="1"/>
      <c r="F638" s="1"/>
      <c r="G638" s="1"/>
      <c r="H638" s="1"/>
      <c r="I638" s="1"/>
    </row>
    <row r="639" spans="3:9" ht="15.75" customHeight="1">
      <c r="C639" s="1"/>
      <c r="D639" s="1"/>
      <c r="E639" s="1"/>
      <c r="F639" s="1"/>
      <c r="G639" s="1"/>
      <c r="H639" s="1"/>
      <c r="I639" s="1"/>
    </row>
    <row r="640" spans="3:9" ht="15.75" customHeight="1">
      <c r="C640" s="1"/>
      <c r="D640" s="1"/>
      <c r="E640" s="1"/>
      <c r="F640" s="1"/>
      <c r="G640" s="1"/>
      <c r="H640" s="1"/>
      <c r="I640" s="1"/>
    </row>
    <row r="641" spans="3:9" ht="15.75" customHeight="1">
      <c r="C641" s="1"/>
      <c r="D641" s="1"/>
      <c r="E641" s="1"/>
      <c r="F641" s="1"/>
      <c r="G641" s="1"/>
      <c r="H641" s="1"/>
      <c r="I641" s="1"/>
    </row>
    <row r="642" spans="3:9" ht="15.75" customHeight="1">
      <c r="C642" s="1"/>
      <c r="D642" s="1"/>
      <c r="E642" s="1"/>
      <c r="F642" s="1"/>
      <c r="G642" s="1"/>
      <c r="H642" s="1"/>
      <c r="I642" s="1"/>
    </row>
    <row r="643" spans="3:9" ht="15.75" customHeight="1">
      <c r="C643" s="1"/>
      <c r="D643" s="1"/>
      <c r="E643" s="1"/>
      <c r="F643" s="1"/>
      <c r="G643" s="1"/>
      <c r="H643" s="1"/>
      <c r="I643" s="1"/>
    </row>
    <row r="644" spans="3:9" ht="15.75" customHeight="1">
      <c r="C644" s="1"/>
      <c r="D644" s="1"/>
      <c r="E644" s="1"/>
      <c r="F644" s="1"/>
      <c r="G644" s="1"/>
      <c r="H644" s="1"/>
      <c r="I644" s="1"/>
    </row>
    <row r="645" spans="3:9" ht="15.75" customHeight="1">
      <c r="C645" s="1"/>
      <c r="D645" s="1"/>
      <c r="E645" s="1"/>
      <c r="F645" s="1"/>
      <c r="G645" s="1"/>
      <c r="H645" s="1"/>
      <c r="I645" s="1"/>
    </row>
    <row r="646" spans="3:9" ht="15.75" customHeight="1">
      <c r="C646" s="1"/>
      <c r="D646" s="1"/>
      <c r="E646" s="1"/>
      <c r="F646" s="1"/>
      <c r="G646" s="1"/>
      <c r="H646" s="1"/>
      <c r="I646" s="1"/>
    </row>
    <row r="647" spans="3:9" ht="15.75" customHeight="1">
      <c r="C647" s="1"/>
      <c r="D647" s="1"/>
      <c r="E647" s="1"/>
      <c r="F647" s="1"/>
      <c r="G647" s="1"/>
      <c r="H647" s="1"/>
      <c r="I647" s="1"/>
    </row>
    <row r="648" spans="3:9" ht="15.75" customHeight="1">
      <c r="C648" s="1"/>
      <c r="D648" s="1"/>
      <c r="E648" s="1"/>
      <c r="F648" s="1"/>
      <c r="G648" s="1"/>
      <c r="H648" s="1"/>
      <c r="I648" s="1"/>
    </row>
    <row r="649" spans="3:9" ht="15.75" customHeight="1">
      <c r="C649" s="1"/>
      <c r="D649" s="1"/>
      <c r="E649" s="1"/>
      <c r="F649" s="1"/>
      <c r="G649" s="1"/>
      <c r="H649" s="1"/>
      <c r="I649" s="1"/>
    </row>
    <row r="650" spans="3:9" ht="15.75" customHeight="1">
      <c r="C650" s="1"/>
      <c r="D650" s="1"/>
      <c r="E650" s="1"/>
      <c r="F650" s="1"/>
      <c r="G650" s="1"/>
      <c r="H650" s="1"/>
      <c r="I650" s="1"/>
    </row>
    <row r="651" spans="3:9" ht="15.75" customHeight="1">
      <c r="C651" s="1"/>
      <c r="D651" s="1"/>
      <c r="E651" s="1"/>
      <c r="F651" s="1"/>
      <c r="G651" s="1"/>
      <c r="H651" s="1"/>
      <c r="I651" s="1"/>
    </row>
    <row r="652" spans="3:9" ht="15.75" customHeight="1">
      <c r="C652" s="1"/>
      <c r="D652" s="1"/>
      <c r="E652" s="1"/>
      <c r="F652" s="1"/>
      <c r="G652" s="1"/>
      <c r="H652" s="1"/>
      <c r="I652" s="1"/>
    </row>
    <row r="653" spans="3:9" ht="15.75" customHeight="1">
      <c r="C653" s="1"/>
      <c r="D653" s="1"/>
      <c r="E653" s="1"/>
      <c r="F653" s="1"/>
      <c r="G653" s="1"/>
      <c r="H653" s="1"/>
      <c r="I653" s="1"/>
    </row>
    <row r="654" spans="3:9" ht="15.75" customHeight="1">
      <c r="C654" s="1"/>
      <c r="D654" s="1"/>
      <c r="E654" s="1"/>
      <c r="F654" s="1"/>
      <c r="G654" s="1"/>
      <c r="H654" s="1"/>
      <c r="I654" s="1"/>
    </row>
    <row r="655" spans="3:9" ht="15.75" customHeight="1">
      <c r="C655" s="1"/>
      <c r="D655" s="1"/>
      <c r="E655" s="1"/>
      <c r="F655" s="1"/>
      <c r="G655" s="1"/>
      <c r="H655" s="1"/>
      <c r="I655" s="1"/>
    </row>
    <row r="656" spans="3:9" ht="15.75" customHeight="1">
      <c r="C656" s="1"/>
      <c r="D656" s="1"/>
      <c r="E656" s="1"/>
      <c r="F656" s="1"/>
      <c r="G656" s="1"/>
      <c r="H656" s="1"/>
      <c r="I656" s="1"/>
    </row>
    <row r="657" spans="3:9" ht="15.75" customHeight="1">
      <c r="C657" s="1"/>
      <c r="D657" s="1"/>
      <c r="E657" s="1"/>
      <c r="F657" s="1"/>
      <c r="G657" s="1"/>
      <c r="H657" s="1"/>
      <c r="I657" s="1"/>
    </row>
    <row r="658" spans="3:9" ht="15.75" customHeight="1">
      <c r="C658" s="1"/>
      <c r="D658" s="1"/>
      <c r="E658" s="1"/>
      <c r="F658" s="1"/>
      <c r="G658" s="1"/>
      <c r="H658" s="1"/>
      <c r="I658" s="1"/>
    </row>
    <row r="659" spans="3:9" ht="15.75" customHeight="1">
      <c r="C659" s="1"/>
      <c r="D659" s="1"/>
      <c r="E659" s="1"/>
      <c r="F659" s="1"/>
      <c r="G659" s="1"/>
      <c r="H659" s="1"/>
      <c r="I659" s="1"/>
    </row>
    <row r="660" spans="3:9" ht="15.75" customHeight="1">
      <c r="C660" s="1"/>
      <c r="D660" s="1"/>
      <c r="E660" s="1"/>
      <c r="F660" s="1"/>
      <c r="G660" s="1"/>
      <c r="H660" s="1"/>
      <c r="I660" s="1"/>
    </row>
    <row r="661" spans="3:9" ht="15.75" customHeight="1">
      <c r="C661" s="1"/>
      <c r="D661" s="1"/>
      <c r="E661" s="1"/>
      <c r="F661" s="1"/>
      <c r="G661" s="1"/>
      <c r="H661" s="1"/>
      <c r="I661" s="1"/>
    </row>
    <row r="662" spans="3:9" ht="15.75" customHeight="1">
      <c r="C662" s="1"/>
      <c r="D662" s="1"/>
      <c r="E662" s="1"/>
      <c r="F662" s="1"/>
      <c r="G662" s="1"/>
      <c r="H662" s="1"/>
      <c r="I662" s="1"/>
    </row>
    <row r="663" spans="3:9" ht="15.75" customHeight="1">
      <c r="C663" s="1"/>
      <c r="D663" s="1"/>
      <c r="E663" s="1"/>
      <c r="F663" s="1"/>
      <c r="G663" s="1"/>
      <c r="H663" s="1"/>
      <c r="I663" s="1"/>
    </row>
    <row r="664" spans="3:9" ht="15.75" customHeight="1">
      <c r="C664" s="1"/>
      <c r="D664" s="1"/>
      <c r="E664" s="1"/>
      <c r="F664" s="1"/>
      <c r="G664" s="1"/>
      <c r="H664" s="1"/>
      <c r="I664" s="1"/>
    </row>
    <row r="665" spans="3:9" ht="15.75" customHeight="1">
      <c r="C665" s="1"/>
      <c r="D665" s="1"/>
      <c r="E665" s="1"/>
      <c r="F665" s="1"/>
      <c r="G665" s="1"/>
      <c r="H665" s="1"/>
      <c r="I665" s="1"/>
    </row>
    <row r="666" spans="3:9" ht="15.75" customHeight="1">
      <c r="C666" s="1"/>
      <c r="D666" s="1"/>
      <c r="E666" s="1"/>
      <c r="F666" s="1"/>
      <c r="G666" s="1"/>
      <c r="H666" s="1"/>
      <c r="I666" s="1"/>
    </row>
    <row r="667" spans="3:9" ht="15.75" customHeight="1">
      <c r="C667" s="1"/>
      <c r="D667" s="1"/>
      <c r="E667" s="1"/>
      <c r="F667" s="1"/>
      <c r="G667" s="1"/>
      <c r="H667" s="1"/>
      <c r="I667" s="1"/>
    </row>
    <row r="668" spans="3:9" ht="15.75" customHeight="1">
      <c r="C668" s="1"/>
      <c r="D668" s="1"/>
      <c r="E668" s="1"/>
      <c r="F668" s="1"/>
      <c r="G668" s="1"/>
      <c r="H668" s="1"/>
      <c r="I668" s="1"/>
    </row>
    <row r="669" spans="3:9" ht="15.75" customHeight="1">
      <c r="C669" s="1"/>
      <c r="D669" s="1"/>
      <c r="E669" s="1"/>
      <c r="F669" s="1"/>
      <c r="G669" s="1"/>
      <c r="H669" s="1"/>
      <c r="I669" s="1"/>
    </row>
    <row r="670" spans="3:9" ht="15.75" customHeight="1">
      <c r="C670" s="1"/>
      <c r="D670" s="1"/>
      <c r="E670" s="1"/>
      <c r="F670" s="1"/>
      <c r="G670" s="1"/>
      <c r="H670" s="1"/>
      <c r="I670" s="1"/>
    </row>
    <row r="671" spans="3:9" ht="15.75" customHeight="1">
      <c r="C671" s="1"/>
      <c r="D671" s="1"/>
      <c r="E671" s="1"/>
      <c r="F671" s="1"/>
      <c r="G671" s="1"/>
      <c r="H671" s="1"/>
      <c r="I671" s="1"/>
    </row>
    <row r="672" spans="3:9" ht="15.75" customHeight="1">
      <c r="C672" s="1"/>
      <c r="D672" s="1"/>
      <c r="E672" s="1"/>
      <c r="F672" s="1"/>
      <c r="G672" s="1"/>
      <c r="H672" s="1"/>
      <c r="I672" s="1"/>
    </row>
    <row r="673" spans="3:9" ht="15.75" customHeight="1">
      <c r="C673" s="1"/>
      <c r="D673" s="1"/>
      <c r="E673" s="1"/>
      <c r="F673" s="1"/>
      <c r="G673" s="1"/>
      <c r="H673" s="1"/>
      <c r="I673" s="1"/>
    </row>
    <row r="674" spans="3:9" ht="15.75" customHeight="1">
      <c r="C674" s="1"/>
      <c r="D674" s="1"/>
      <c r="E674" s="1"/>
      <c r="F674" s="1"/>
      <c r="G674" s="1"/>
      <c r="H674" s="1"/>
      <c r="I674" s="1"/>
    </row>
    <row r="675" spans="3:9" ht="15.75" customHeight="1">
      <c r="C675" s="1"/>
      <c r="D675" s="1"/>
      <c r="E675" s="1"/>
      <c r="F675" s="1"/>
      <c r="G675" s="1"/>
      <c r="H675" s="1"/>
      <c r="I675" s="1"/>
    </row>
    <row r="676" spans="3:9" ht="15.75" customHeight="1">
      <c r="C676" s="1"/>
      <c r="D676" s="1"/>
      <c r="E676" s="1"/>
      <c r="F676" s="1"/>
      <c r="G676" s="1"/>
      <c r="H676" s="1"/>
      <c r="I676" s="1"/>
    </row>
    <row r="677" spans="3:9" ht="15.75" customHeight="1">
      <c r="C677" s="1"/>
      <c r="D677" s="1"/>
      <c r="E677" s="1"/>
      <c r="F677" s="1"/>
      <c r="G677" s="1"/>
      <c r="H677" s="1"/>
      <c r="I677" s="1"/>
    </row>
    <row r="678" spans="3:9" ht="15.75" customHeight="1">
      <c r="C678" s="1"/>
      <c r="D678" s="1"/>
      <c r="E678" s="1"/>
      <c r="F678" s="1"/>
      <c r="G678" s="1"/>
      <c r="H678" s="1"/>
      <c r="I678" s="1"/>
    </row>
    <row r="679" spans="3:9" ht="15.75" customHeight="1">
      <c r="C679" s="1"/>
      <c r="D679" s="1"/>
      <c r="E679" s="1"/>
      <c r="F679" s="1"/>
      <c r="G679" s="1"/>
      <c r="H679" s="1"/>
      <c r="I679" s="1"/>
    </row>
    <row r="680" spans="3:9" ht="15.75" customHeight="1">
      <c r="C680" s="1"/>
      <c r="D680" s="1"/>
      <c r="E680" s="1"/>
      <c r="F680" s="1"/>
      <c r="G680" s="1"/>
      <c r="H680" s="1"/>
      <c r="I680" s="1"/>
    </row>
    <row r="681" spans="3:9" ht="15.75" customHeight="1">
      <c r="C681" s="1"/>
      <c r="D681" s="1"/>
      <c r="E681" s="1"/>
      <c r="F681" s="1"/>
      <c r="G681" s="1"/>
      <c r="H681" s="1"/>
      <c r="I681" s="1"/>
    </row>
    <row r="682" spans="3:9" ht="15.75" customHeight="1">
      <c r="C682" s="1"/>
      <c r="D682" s="1"/>
      <c r="E682" s="1"/>
      <c r="F682" s="1"/>
      <c r="G682" s="1"/>
      <c r="H682" s="1"/>
      <c r="I682" s="1"/>
    </row>
    <row r="683" spans="3:9" ht="15.75" customHeight="1">
      <c r="C683" s="1"/>
      <c r="D683" s="1"/>
      <c r="E683" s="1"/>
      <c r="F683" s="1"/>
      <c r="G683" s="1"/>
      <c r="H683" s="1"/>
      <c r="I683" s="1"/>
    </row>
    <row r="684" spans="3:9" ht="15.75" customHeight="1">
      <c r="C684" s="1"/>
      <c r="D684" s="1"/>
      <c r="E684" s="1"/>
      <c r="F684" s="1"/>
      <c r="G684" s="1"/>
      <c r="H684" s="1"/>
      <c r="I684" s="1"/>
    </row>
    <row r="685" spans="3:9" ht="15.75" customHeight="1">
      <c r="C685" s="1"/>
      <c r="D685" s="1"/>
      <c r="E685" s="1"/>
      <c r="F685" s="1"/>
      <c r="G685" s="1"/>
      <c r="H685" s="1"/>
      <c r="I685" s="1"/>
    </row>
    <row r="686" spans="3:9" ht="15.75" customHeight="1">
      <c r="C686" s="1"/>
      <c r="D686" s="1"/>
      <c r="E686" s="1"/>
      <c r="F686" s="1"/>
      <c r="G686" s="1"/>
      <c r="H686" s="1"/>
      <c r="I686" s="1"/>
    </row>
    <row r="687" spans="3:9" ht="15.75" customHeight="1">
      <c r="C687" s="1"/>
      <c r="D687" s="1"/>
      <c r="E687" s="1"/>
      <c r="F687" s="1"/>
      <c r="G687" s="1"/>
      <c r="H687" s="1"/>
      <c r="I687" s="1"/>
    </row>
    <row r="688" spans="3:9" ht="15.75" customHeight="1">
      <c r="C688" s="1"/>
      <c r="D688" s="1"/>
      <c r="E688" s="1"/>
      <c r="F688" s="1"/>
      <c r="G688" s="1"/>
      <c r="H688" s="1"/>
      <c r="I688" s="1"/>
    </row>
    <row r="689" spans="3:9" ht="15.75" customHeight="1">
      <c r="C689" s="1"/>
      <c r="D689" s="1"/>
      <c r="E689" s="1"/>
      <c r="F689" s="1"/>
      <c r="G689" s="1"/>
      <c r="H689" s="1"/>
      <c r="I689" s="1"/>
    </row>
    <row r="690" spans="3:9" ht="15.75" customHeight="1">
      <c r="C690" s="1"/>
      <c r="D690" s="1"/>
      <c r="E690" s="1"/>
      <c r="F690" s="1"/>
      <c r="G690" s="1"/>
      <c r="H690" s="1"/>
      <c r="I690" s="1"/>
    </row>
    <row r="691" spans="3:9" ht="15.75" customHeight="1">
      <c r="C691" s="1"/>
      <c r="D691" s="1"/>
      <c r="E691" s="1"/>
      <c r="F691" s="1"/>
      <c r="G691" s="1"/>
      <c r="H691" s="1"/>
      <c r="I691" s="1"/>
    </row>
    <row r="692" spans="3:9" ht="15.75" customHeight="1">
      <c r="C692" s="1"/>
      <c r="D692" s="1"/>
      <c r="E692" s="1"/>
      <c r="F692" s="1"/>
      <c r="G692" s="1"/>
      <c r="H692" s="1"/>
      <c r="I692" s="1"/>
    </row>
    <row r="693" spans="3:9" ht="15.75" customHeight="1">
      <c r="C693" s="1"/>
      <c r="D693" s="1"/>
      <c r="E693" s="1"/>
      <c r="F693" s="1"/>
      <c r="G693" s="1"/>
      <c r="H693" s="1"/>
      <c r="I693" s="1"/>
    </row>
    <row r="694" spans="3:9" ht="15.75" customHeight="1">
      <c r="C694" s="1"/>
      <c r="D694" s="1"/>
      <c r="E694" s="1"/>
      <c r="F694" s="1"/>
      <c r="G694" s="1"/>
      <c r="H694" s="1"/>
      <c r="I694" s="1"/>
    </row>
    <row r="695" spans="3:9" ht="15.75" customHeight="1">
      <c r="C695" s="1"/>
      <c r="D695" s="1"/>
      <c r="E695" s="1"/>
      <c r="F695" s="1"/>
      <c r="G695" s="1"/>
      <c r="H695" s="1"/>
      <c r="I695" s="1"/>
    </row>
    <row r="696" spans="3:9" ht="15.75" customHeight="1">
      <c r="C696" s="1"/>
      <c r="D696" s="1"/>
      <c r="E696" s="1"/>
      <c r="F696" s="1"/>
      <c r="G696" s="1"/>
      <c r="H696" s="1"/>
      <c r="I696" s="1"/>
    </row>
    <row r="697" spans="3:9" ht="15.75" customHeight="1">
      <c r="C697" s="1"/>
      <c r="D697" s="1"/>
      <c r="E697" s="1"/>
      <c r="F697" s="1"/>
      <c r="G697" s="1"/>
      <c r="H697" s="1"/>
      <c r="I697" s="1"/>
    </row>
    <row r="698" spans="3:9" ht="15.75" customHeight="1">
      <c r="C698" s="1"/>
      <c r="D698" s="1"/>
      <c r="E698" s="1"/>
      <c r="F698" s="1"/>
      <c r="G698" s="1"/>
      <c r="H698" s="1"/>
      <c r="I698" s="1"/>
    </row>
    <row r="699" spans="3:9" ht="15.75" customHeight="1">
      <c r="C699" s="1"/>
      <c r="D699" s="1"/>
      <c r="E699" s="1"/>
      <c r="F699" s="1"/>
      <c r="G699" s="1"/>
      <c r="H699" s="1"/>
      <c r="I699" s="1"/>
    </row>
    <row r="700" spans="3:9" ht="15.75" customHeight="1">
      <c r="C700" s="1"/>
      <c r="D700" s="1"/>
      <c r="E700" s="1"/>
      <c r="F700" s="1"/>
      <c r="G700" s="1"/>
      <c r="H700" s="1"/>
      <c r="I700" s="1"/>
    </row>
    <row r="701" spans="3:9" ht="15.75" customHeight="1">
      <c r="C701" s="1"/>
      <c r="D701" s="1"/>
      <c r="E701" s="1"/>
      <c r="F701" s="1"/>
      <c r="G701" s="1"/>
      <c r="H701" s="1"/>
      <c r="I701" s="1"/>
    </row>
    <row r="702" spans="3:9" ht="15.75" customHeight="1">
      <c r="C702" s="1"/>
      <c r="D702" s="1"/>
      <c r="E702" s="1"/>
      <c r="F702" s="1"/>
      <c r="G702" s="1"/>
      <c r="H702" s="1"/>
      <c r="I702" s="1"/>
    </row>
    <row r="703" spans="3:9" ht="15.75" customHeight="1">
      <c r="C703" s="1"/>
      <c r="D703" s="1"/>
      <c r="E703" s="1"/>
      <c r="F703" s="1"/>
      <c r="G703" s="1"/>
      <c r="H703" s="1"/>
      <c r="I703" s="1"/>
    </row>
    <row r="704" spans="3:9" ht="15.75" customHeight="1">
      <c r="C704" s="1"/>
      <c r="D704" s="1"/>
      <c r="E704" s="1"/>
      <c r="F704" s="1"/>
      <c r="G704" s="1"/>
      <c r="H704" s="1"/>
      <c r="I704" s="1"/>
    </row>
    <row r="705" spans="3:9" ht="15.75" customHeight="1">
      <c r="C705" s="1"/>
      <c r="D705" s="1"/>
      <c r="E705" s="1"/>
      <c r="F705" s="1"/>
      <c r="G705" s="1"/>
      <c r="H705" s="1"/>
      <c r="I705" s="1"/>
    </row>
    <row r="706" spans="3:9" ht="15.75" customHeight="1">
      <c r="C706" s="1"/>
      <c r="D706" s="1"/>
      <c r="E706" s="1"/>
      <c r="F706" s="1"/>
      <c r="G706" s="1"/>
      <c r="H706" s="1"/>
      <c r="I706" s="1"/>
    </row>
    <row r="707" spans="3:9" ht="15.75" customHeight="1">
      <c r="C707" s="1"/>
      <c r="D707" s="1"/>
      <c r="E707" s="1"/>
      <c r="F707" s="1"/>
      <c r="G707" s="1"/>
      <c r="H707" s="1"/>
      <c r="I707" s="1"/>
    </row>
    <row r="708" spans="3:9" ht="15.75" customHeight="1">
      <c r="C708" s="1"/>
      <c r="D708" s="1"/>
      <c r="E708" s="1"/>
      <c r="F708" s="1"/>
      <c r="G708" s="1"/>
      <c r="H708" s="1"/>
      <c r="I708" s="1"/>
    </row>
    <row r="709" spans="3:9" ht="15.75" customHeight="1">
      <c r="C709" s="1"/>
      <c r="D709" s="1"/>
      <c r="E709" s="1"/>
      <c r="F709" s="1"/>
      <c r="G709" s="1"/>
      <c r="H709" s="1"/>
      <c r="I709" s="1"/>
    </row>
    <row r="710" spans="3:9" ht="15.75" customHeight="1">
      <c r="C710" s="1"/>
      <c r="D710" s="1"/>
      <c r="E710" s="1"/>
      <c r="F710" s="1"/>
      <c r="G710" s="1"/>
      <c r="H710" s="1"/>
      <c r="I710" s="1"/>
    </row>
    <row r="711" spans="3:9" ht="15.75" customHeight="1">
      <c r="C711" s="1"/>
      <c r="D711" s="1"/>
      <c r="E711" s="1"/>
      <c r="F711" s="1"/>
      <c r="G711" s="1"/>
      <c r="H711" s="1"/>
      <c r="I711" s="1"/>
    </row>
    <row r="712" spans="3:9" ht="15.75" customHeight="1">
      <c r="C712" s="1"/>
      <c r="D712" s="1"/>
      <c r="E712" s="1"/>
      <c r="F712" s="1"/>
      <c r="G712" s="1"/>
      <c r="H712" s="1"/>
      <c r="I712" s="1"/>
    </row>
    <row r="713" spans="3:9" ht="15.75" customHeight="1">
      <c r="C713" s="1"/>
      <c r="D713" s="1"/>
      <c r="E713" s="1"/>
      <c r="F713" s="1"/>
      <c r="G713" s="1"/>
      <c r="H713" s="1"/>
      <c r="I713" s="1"/>
    </row>
    <row r="714" spans="3:9" ht="15.75" customHeight="1">
      <c r="C714" s="1"/>
      <c r="D714" s="1"/>
      <c r="E714" s="1"/>
      <c r="F714" s="1"/>
      <c r="G714" s="1"/>
      <c r="H714" s="1"/>
      <c r="I714" s="1"/>
    </row>
    <row r="715" spans="3:9" ht="15.75" customHeight="1">
      <c r="C715" s="1"/>
      <c r="D715" s="1"/>
      <c r="E715" s="1"/>
      <c r="F715" s="1"/>
      <c r="G715" s="1"/>
      <c r="H715" s="1"/>
      <c r="I715" s="1"/>
    </row>
    <row r="716" spans="3:9" ht="15.75" customHeight="1">
      <c r="C716" s="1"/>
      <c r="D716" s="1"/>
      <c r="E716" s="1"/>
      <c r="F716" s="1"/>
      <c r="G716" s="1"/>
      <c r="H716" s="1"/>
      <c r="I716" s="1"/>
    </row>
    <row r="717" spans="3:9" ht="15.75" customHeight="1">
      <c r="C717" s="1"/>
      <c r="D717" s="1"/>
      <c r="E717" s="1"/>
      <c r="F717" s="1"/>
      <c r="G717" s="1"/>
      <c r="H717" s="1"/>
      <c r="I717" s="1"/>
    </row>
    <row r="718" spans="3:9" ht="15.75" customHeight="1">
      <c r="C718" s="1"/>
      <c r="D718" s="1"/>
      <c r="E718" s="1"/>
      <c r="F718" s="1"/>
      <c r="G718" s="1"/>
      <c r="H718" s="1"/>
      <c r="I718" s="1"/>
    </row>
    <row r="719" spans="3:9" ht="15.75" customHeight="1">
      <c r="C719" s="1"/>
      <c r="D719" s="1"/>
      <c r="E719" s="1"/>
      <c r="F719" s="1"/>
      <c r="G719" s="1"/>
      <c r="H719" s="1"/>
      <c r="I719" s="1"/>
    </row>
    <row r="720" spans="3:9" ht="15.75" customHeight="1">
      <c r="C720" s="1"/>
      <c r="D720" s="1"/>
      <c r="E720" s="1"/>
      <c r="F720" s="1"/>
      <c r="G720" s="1"/>
      <c r="H720" s="1"/>
      <c r="I720" s="1"/>
    </row>
    <row r="721" spans="3:9" ht="15.75" customHeight="1">
      <c r="C721" s="1"/>
      <c r="D721" s="1"/>
      <c r="E721" s="1"/>
      <c r="F721" s="1"/>
      <c r="G721" s="1"/>
      <c r="H721" s="1"/>
      <c r="I721" s="1"/>
    </row>
    <row r="722" spans="3:9" ht="15.75" customHeight="1">
      <c r="C722" s="1"/>
      <c r="D722" s="1"/>
      <c r="E722" s="1"/>
      <c r="F722" s="1"/>
      <c r="G722" s="1"/>
      <c r="H722" s="1"/>
      <c r="I722" s="1"/>
    </row>
    <row r="723" spans="3:9" ht="15.75" customHeight="1">
      <c r="C723" s="1"/>
      <c r="D723" s="1"/>
      <c r="E723" s="1"/>
      <c r="F723" s="1"/>
      <c r="G723" s="1"/>
      <c r="H723" s="1"/>
      <c r="I723" s="1"/>
    </row>
    <row r="724" spans="3:9" ht="15.75" customHeight="1">
      <c r="C724" s="1"/>
      <c r="D724" s="1"/>
      <c r="E724" s="1"/>
      <c r="F724" s="1"/>
      <c r="G724" s="1"/>
      <c r="H724" s="1"/>
      <c r="I724" s="1"/>
    </row>
    <row r="725" spans="3:9" ht="15.75" customHeight="1">
      <c r="C725" s="1"/>
      <c r="D725" s="1"/>
      <c r="E725" s="1"/>
      <c r="F725" s="1"/>
      <c r="G725" s="1"/>
      <c r="H725" s="1"/>
      <c r="I725" s="1"/>
    </row>
    <row r="726" spans="3:9" ht="15.75" customHeight="1">
      <c r="C726" s="1"/>
      <c r="D726" s="1"/>
      <c r="E726" s="1"/>
      <c r="F726" s="1"/>
      <c r="G726" s="1"/>
      <c r="H726" s="1"/>
      <c r="I726" s="1"/>
    </row>
    <row r="727" spans="3:9" ht="15.75" customHeight="1">
      <c r="C727" s="1"/>
      <c r="D727" s="1"/>
      <c r="E727" s="1"/>
      <c r="F727" s="1"/>
      <c r="G727" s="1"/>
      <c r="H727" s="1"/>
      <c r="I727" s="1"/>
    </row>
    <row r="728" spans="3:9" ht="15.75" customHeight="1">
      <c r="C728" s="1"/>
      <c r="D728" s="1"/>
      <c r="E728" s="1"/>
      <c r="F728" s="1"/>
      <c r="G728" s="1"/>
      <c r="H728" s="1"/>
      <c r="I728" s="1"/>
    </row>
    <row r="729" spans="3:9" ht="15.75" customHeight="1">
      <c r="C729" s="1"/>
      <c r="D729" s="1"/>
      <c r="E729" s="1"/>
      <c r="F729" s="1"/>
      <c r="G729" s="1"/>
      <c r="H729" s="1"/>
      <c r="I729" s="1"/>
    </row>
    <row r="730" spans="3:9" ht="15.75" customHeight="1">
      <c r="C730" s="1"/>
      <c r="D730" s="1"/>
      <c r="E730" s="1"/>
      <c r="F730" s="1"/>
      <c r="G730" s="1"/>
      <c r="H730" s="1"/>
      <c r="I730" s="1"/>
    </row>
    <row r="731" spans="3:9" ht="15.75" customHeight="1">
      <c r="C731" s="1"/>
      <c r="D731" s="1"/>
      <c r="E731" s="1"/>
      <c r="F731" s="1"/>
      <c r="G731" s="1"/>
      <c r="H731" s="1"/>
      <c r="I731" s="1"/>
    </row>
    <row r="732" spans="3:9" ht="15.75" customHeight="1">
      <c r="C732" s="1"/>
      <c r="D732" s="1"/>
      <c r="E732" s="1"/>
      <c r="F732" s="1"/>
      <c r="G732" s="1"/>
      <c r="H732" s="1"/>
      <c r="I732" s="1"/>
    </row>
    <row r="733" spans="3:9" ht="15.75" customHeight="1">
      <c r="C733" s="1"/>
      <c r="D733" s="1"/>
      <c r="E733" s="1"/>
      <c r="F733" s="1"/>
      <c r="G733" s="1"/>
      <c r="H733" s="1"/>
      <c r="I733" s="1"/>
    </row>
    <row r="734" spans="3:9" ht="15.75" customHeight="1">
      <c r="C734" s="1"/>
      <c r="D734" s="1"/>
      <c r="E734" s="1"/>
      <c r="F734" s="1"/>
      <c r="G734" s="1"/>
      <c r="H734" s="1"/>
      <c r="I734" s="1"/>
    </row>
    <row r="735" spans="3:9" ht="15.75" customHeight="1">
      <c r="C735" s="1"/>
      <c r="D735" s="1"/>
      <c r="E735" s="1"/>
      <c r="F735" s="1"/>
      <c r="G735" s="1"/>
      <c r="H735" s="1"/>
      <c r="I735" s="1"/>
    </row>
    <row r="736" spans="3:9" ht="15.75" customHeight="1">
      <c r="C736" s="1"/>
      <c r="D736" s="1"/>
      <c r="E736" s="1"/>
      <c r="F736" s="1"/>
      <c r="G736" s="1"/>
      <c r="H736" s="1"/>
      <c r="I736" s="1"/>
    </row>
    <row r="737" spans="3:9" ht="15.75" customHeight="1">
      <c r="C737" s="1"/>
      <c r="D737" s="1"/>
      <c r="E737" s="1"/>
      <c r="F737" s="1"/>
      <c r="G737" s="1"/>
      <c r="H737" s="1"/>
      <c r="I737" s="1"/>
    </row>
    <row r="738" spans="3:9" ht="15.75" customHeight="1">
      <c r="C738" s="1"/>
      <c r="D738" s="1"/>
      <c r="E738" s="1"/>
      <c r="F738" s="1"/>
      <c r="G738" s="1"/>
      <c r="H738" s="1"/>
      <c r="I738" s="1"/>
    </row>
    <row r="739" spans="3:9" ht="15.75" customHeight="1">
      <c r="C739" s="1"/>
      <c r="D739" s="1"/>
      <c r="E739" s="1"/>
      <c r="F739" s="1"/>
      <c r="G739" s="1"/>
      <c r="H739" s="1"/>
      <c r="I739" s="1"/>
    </row>
    <row r="740" spans="3:9" ht="15.75" customHeight="1">
      <c r="C740" s="1"/>
      <c r="D740" s="1"/>
      <c r="E740" s="1"/>
      <c r="F740" s="1"/>
      <c r="G740" s="1"/>
      <c r="H740" s="1"/>
      <c r="I740" s="1"/>
    </row>
    <row r="741" spans="3:9" ht="15.75" customHeight="1">
      <c r="C741" s="1"/>
      <c r="D741" s="1"/>
      <c r="E741" s="1"/>
      <c r="F741" s="1"/>
      <c r="G741" s="1"/>
      <c r="H741" s="1"/>
      <c r="I741" s="1"/>
    </row>
    <row r="742" spans="3:9" ht="15.75" customHeight="1">
      <c r="C742" s="1"/>
      <c r="D742" s="1"/>
      <c r="E742" s="1"/>
      <c r="F742" s="1"/>
      <c r="G742" s="1"/>
      <c r="H742" s="1"/>
      <c r="I742" s="1"/>
    </row>
    <row r="743" spans="3:9" ht="15.75" customHeight="1">
      <c r="C743" s="1"/>
      <c r="D743" s="1"/>
      <c r="E743" s="1"/>
      <c r="F743" s="1"/>
      <c r="G743" s="1"/>
      <c r="H743" s="1"/>
      <c r="I743" s="1"/>
    </row>
    <row r="744" spans="3:9" ht="15.75" customHeight="1">
      <c r="C744" s="1"/>
      <c r="D744" s="1"/>
      <c r="E744" s="1"/>
      <c r="F744" s="1"/>
      <c r="G744" s="1"/>
      <c r="H744" s="1"/>
      <c r="I744" s="1"/>
    </row>
    <row r="745" spans="3:9" ht="15.75" customHeight="1">
      <c r="C745" s="1"/>
      <c r="D745" s="1"/>
      <c r="E745" s="1"/>
      <c r="F745" s="1"/>
      <c r="G745" s="1"/>
      <c r="H745" s="1"/>
      <c r="I745" s="1"/>
    </row>
    <row r="746" spans="3:9" ht="15.75" customHeight="1">
      <c r="C746" s="1"/>
      <c r="D746" s="1"/>
      <c r="E746" s="1"/>
      <c r="F746" s="1"/>
      <c r="G746" s="1"/>
      <c r="H746" s="1"/>
      <c r="I746" s="1"/>
    </row>
    <row r="747" spans="3:9" ht="15.75" customHeight="1">
      <c r="C747" s="1"/>
      <c r="D747" s="1"/>
      <c r="E747" s="1"/>
      <c r="F747" s="1"/>
      <c r="G747" s="1"/>
      <c r="H747" s="1"/>
      <c r="I747" s="1"/>
    </row>
    <row r="748" spans="3:9" ht="15.75" customHeight="1">
      <c r="C748" s="1"/>
      <c r="D748" s="1"/>
      <c r="E748" s="1"/>
      <c r="F748" s="1"/>
      <c r="G748" s="1"/>
      <c r="H748" s="1"/>
      <c r="I748" s="1"/>
    </row>
    <row r="749" spans="3:9" ht="15.75" customHeight="1">
      <c r="C749" s="1"/>
      <c r="D749" s="1"/>
      <c r="E749" s="1"/>
      <c r="F749" s="1"/>
      <c r="G749" s="1"/>
      <c r="H749" s="1"/>
      <c r="I749" s="1"/>
    </row>
    <row r="750" spans="3:9" ht="15.75" customHeight="1">
      <c r="C750" s="1"/>
      <c r="D750" s="1"/>
      <c r="E750" s="1"/>
      <c r="F750" s="1"/>
      <c r="G750" s="1"/>
      <c r="H750" s="1"/>
      <c r="I750" s="1"/>
    </row>
    <row r="751" spans="3:9" ht="15.75" customHeight="1">
      <c r="C751" s="1"/>
      <c r="D751" s="1"/>
      <c r="E751" s="1"/>
      <c r="F751" s="1"/>
      <c r="G751" s="1"/>
      <c r="H751" s="1"/>
      <c r="I751" s="1"/>
    </row>
    <row r="752" spans="3:9" ht="15.75" customHeight="1">
      <c r="C752" s="1"/>
      <c r="D752" s="1"/>
      <c r="E752" s="1"/>
      <c r="F752" s="1"/>
      <c r="G752" s="1"/>
      <c r="H752" s="1"/>
      <c r="I752" s="1"/>
    </row>
    <row r="753" spans="3:9" ht="15.75" customHeight="1">
      <c r="C753" s="1"/>
      <c r="D753" s="1"/>
      <c r="E753" s="1"/>
      <c r="F753" s="1"/>
      <c r="G753" s="1"/>
      <c r="H753" s="1"/>
      <c r="I753" s="1"/>
    </row>
    <row r="754" spans="3:9" ht="15.75" customHeight="1">
      <c r="C754" s="1"/>
      <c r="D754" s="1"/>
      <c r="E754" s="1"/>
      <c r="F754" s="1"/>
      <c r="G754" s="1"/>
      <c r="H754" s="1"/>
      <c r="I754" s="1"/>
    </row>
    <row r="755" spans="3:9" ht="15.75" customHeight="1">
      <c r="C755" s="1"/>
      <c r="D755" s="1"/>
      <c r="E755" s="1"/>
      <c r="F755" s="1"/>
      <c r="G755" s="1"/>
      <c r="H755" s="1"/>
      <c r="I755" s="1"/>
    </row>
    <row r="756" spans="3:9" ht="15.75" customHeight="1">
      <c r="C756" s="1"/>
      <c r="D756" s="1"/>
      <c r="E756" s="1"/>
      <c r="F756" s="1"/>
      <c r="G756" s="1"/>
      <c r="H756" s="1"/>
      <c r="I756" s="1"/>
    </row>
    <row r="757" spans="3:9" ht="15.75" customHeight="1">
      <c r="C757" s="1"/>
      <c r="D757" s="1"/>
      <c r="E757" s="1"/>
      <c r="F757" s="1"/>
      <c r="G757" s="1"/>
      <c r="H757" s="1"/>
      <c r="I757" s="1"/>
    </row>
    <row r="758" spans="3:9" ht="15.75" customHeight="1">
      <c r="C758" s="1"/>
      <c r="D758" s="1"/>
      <c r="E758" s="1"/>
      <c r="F758" s="1"/>
      <c r="G758" s="1"/>
      <c r="H758" s="1"/>
      <c r="I758" s="1"/>
    </row>
    <row r="759" spans="3:9" ht="15.75" customHeight="1">
      <c r="C759" s="1"/>
      <c r="D759" s="1"/>
      <c r="E759" s="1"/>
      <c r="F759" s="1"/>
      <c r="G759" s="1"/>
      <c r="H759" s="1"/>
      <c r="I759" s="1"/>
    </row>
    <row r="760" spans="3:9" ht="15.75" customHeight="1">
      <c r="C760" s="1"/>
      <c r="D760" s="1"/>
      <c r="E760" s="1"/>
      <c r="F760" s="1"/>
      <c r="G760" s="1"/>
      <c r="H760" s="1"/>
      <c r="I760" s="1"/>
    </row>
    <row r="761" spans="3:9" ht="15.75" customHeight="1">
      <c r="C761" s="1"/>
      <c r="D761" s="1"/>
      <c r="E761" s="1"/>
      <c r="F761" s="1"/>
      <c r="G761" s="1"/>
      <c r="H761" s="1"/>
      <c r="I761" s="1"/>
    </row>
    <row r="762" spans="3:9" ht="15.75" customHeight="1">
      <c r="C762" s="1"/>
      <c r="D762" s="1"/>
      <c r="E762" s="1"/>
      <c r="F762" s="1"/>
      <c r="G762" s="1"/>
      <c r="H762" s="1"/>
      <c r="I762" s="1"/>
    </row>
    <row r="763" spans="3:9" ht="15.75" customHeight="1">
      <c r="C763" s="1"/>
      <c r="D763" s="1"/>
      <c r="E763" s="1"/>
      <c r="F763" s="1"/>
      <c r="G763" s="1"/>
      <c r="H763" s="1"/>
      <c r="I763" s="1"/>
    </row>
    <row r="764" spans="3:9" ht="15.75" customHeight="1">
      <c r="C764" s="1"/>
      <c r="D764" s="1"/>
      <c r="E764" s="1"/>
      <c r="F764" s="1"/>
      <c r="G764" s="1"/>
      <c r="H764" s="1"/>
      <c r="I764" s="1"/>
    </row>
    <row r="765" spans="3:9" ht="15.75" customHeight="1">
      <c r="C765" s="1"/>
      <c r="D765" s="1"/>
      <c r="E765" s="1"/>
      <c r="F765" s="1"/>
      <c r="G765" s="1"/>
      <c r="H765" s="1"/>
      <c r="I765" s="1"/>
    </row>
    <row r="766" spans="3:9" ht="15.75" customHeight="1">
      <c r="C766" s="1"/>
      <c r="D766" s="1"/>
      <c r="E766" s="1"/>
      <c r="F766" s="1"/>
      <c r="G766" s="1"/>
      <c r="H766" s="1"/>
      <c r="I766" s="1"/>
    </row>
    <row r="767" spans="3:9" ht="15.75" customHeight="1">
      <c r="C767" s="1"/>
      <c r="D767" s="1"/>
      <c r="E767" s="1"/>
      <c r="F767" s="1"/>
      <c r="G767" s="1"/>
      <c r="H767" s="1"/>
      <c r="I767" s="1"/>
    </row>
    <row r="768" spans="3:9" ht="15.75" customHeight="1">
      <c r="C768" s="1"/>
      <c r="D768" s="1"/>
      <c r="E768" s="1"/>
      <c r="F768" s="1"/>
      <c r="G768" s="1"/>
      <c r="H768" s="1"/>
      <c r="I768" s="1"/>
    </row>
    <row r="769" spans="3:9" ht="15.75" customHeight="1">
      <c r="C769" s="1"/>
      <c r="D769" s="1"/>
      <c r="E769" s="1"/>
      <c r="F769" s="1"/>
      <c r="G769" s="1"/>
      <c r="H769" s="1"/>
      <c r="I769" s="1"/>
    </row>
    <row r="770" spans="3:9" ht="15.75" customHeight="1">
      <c r="C770" s="1"/>
      <c r="D770" s="1"/>
      <c r="E770" s="1"/>
      <c r="F770" s="1"/>
      <c r="G770" s="1"/>
      <c r="H770" s="1"/>
      <c r="I770" s="1"/>
    </row>
    <row r="771" spans="3:9" ht="15.75" customHeight="1">
      <c r="C771" s="1"/>
      <c r="D771" s="1"/>
      <c r="E771" s="1"/>
      <c r="F771" s="1"/>
      <c r="G771" s="1"/>
      <c r="H771" s="1"/>
      <c r="I771" s="1"/>
    </row>
    <row r="772" spans="3:9" ht="15.75" customHeight="1">
      <c r="C772" s="1"/>
      <c r="D772" s="1"/>
      <c r="E772" s="1"/>
      <c r="F772" s="1"/>
      <c r="G772" s="1"/>
      <c r="H772" s="1"/>
      <c r="I772" s="1"/>
    </row>
    <row r="773" spans="3:9" ht="15.75" customHeight="1">
      <c r="C773" s="1"/>
      <c r="D773" s="1"/>
      <c r="E773" s="1"/>
      <c r="F773" s="1"/>
      <c r="G773" s="1"/>
      <c r="H773" s="1"/>
      <c r="I773" s="1"/>
    </row>
    <row r="774" spans="3:9" ht="15.75" customHeight="1">
      <c r="C774" s="1"/>
      <c r="D774" s="1"/>
      <c r="E774" s="1"/>
      <c r="F774" s="1"/>
      <c r="G774" s="1"/>
      <c r="H774" s="1"/>
      <c r="I774" s="1"/>
    </row>
    <row r="775" spans="3:9" ht="15.75" customHeight="1">
      <c r="C775" s="1"/>
      <c r="D775" s="1"/>
      <c r="E775" s="1"/>
      <c r="F775" s="1"/>
      <c r="G775" s="1"/>
      <c r="H775" s="1"/>
      <c r="I775" s="1"/>
    </row>
    <row r="776" spans="3:9" ht="15.75" customHeight="1">
      <c r="C776" s="1"/>
      <c r="D776" s="1"/>
      <c r="E776" s="1"/>
      <c r="F776" s="1"/>
      <c r="G776" s="1"/>
      <c r="H776" s="1"/>
      <c r="I776" s="1"/>
    </row>
    <row r="777" spans="3:9" ht="15.75" customHeight="1">
      <c r="C777" s="1"/>
      <c r="D777" s="1"/>
      <c r="E777" s="1"/>
      <c r="F777" s="1"/>
      <c r="G777" s="1"/>
      <c r="H777" s="1"/>
      <c r="I777" s="1"/>
    </row>
    <row r="778" spans="3:9" ht="15.75" customHeight="1">
      <c r="C778" s="1"/>
      <c r="D778" s="1"/>
      <c r="E778" s="1"/>
      <c r="F778" s="1"/>
      <c r="G778" s="1"/>
      <c r="H778" s="1"/>
      <c r="I778" s="1"/>
    </row>
    <row r="779" spans="3:9" ht="15.75" customHeight="1">
      <c r="C779" s="1"/>
      <c r="D779" s="1"/>
      <c r="E779" s="1"/>
      <c r="F779" s="1"/>
      <c r="G779" s="1"/>
      <c r="H779" s="1"/>
      <c r="I779" s="1"/>
    </row>
    <row r="780" spans="3:9" ht="15.75" customHeight="1">
      <c r="C780" s="1"/>
      <c r="D780" s="1"/>
      <c r="E780" s="1"/>
      <c r="F780" s="1"/>
      <c r="G780" s="1"/>
      <c r="H780" s="1"/>
      <c r="I780" s="1"/>
    </row>
    <row r="781" spans="3:9" ht="15.75" customHeight="1">
      <c r="C781" s="1"/>
      <c r="D781" s="1"/>
      <c r="E781" s="1"/>
      <c r="F781" s="1"/>
      <c r="G781" s="1"/>
      <c r="H781" s="1"/>
      <c r="I781" s="1"/>
    </row>
    <row r="782" spans="3:9" ht="15.75" customHeight="1">
      <c r="C782" s="1"/>
      <c r="D782" s="1"/>
      <c r="E782" s="1"/>
      <c r="F782" s="1"/>
      <c r="G782" s="1"/>
      <c r="H782" s="1"/>
      <c r="I782" s="1"/>
    </row>
    <row r="783" spans="3:9" ht="15.75" customHeight="1">
      <c r="C783" s="1"/>
      <c r="D783" s="1"/>
      <c r="E783" s="1"/>
      <c r="F783" s="1"/>
      <c r="G783" s="1"/>
      <c r="H783" s="1"/>
      <c r="I783" s="1"/>
    </row>
    <row r="784" spans="3:9" ht="15.75" customHeight="1">
      <c r="C784" s="1"/>
      <c r="D784" s="1"/>
      <c r="E784" s="1"/>
      <c r="F784" s="1"/>
      <c r="G784" s="1"/>
      <c r="H784" s="1"/>
      <c r="I784" s="1"/>
    </row>
    <row r="785" spans="3:9" ht="15.75" customHeight="1">
      <c r="C785" s="1"/>
      <c r="D785" s="1"/>
      <c r="E785" s="1"/>
      <c r="F785" s="1"/>
      <c r="G785" s="1"/>
      <c r="H785" s="1"/>
      <c r="I785" s="1"/>
    </row>
    <row r="786" spans="3:9" ht="15.75" customHeight="1">
      <c r="C786" s="1"/>
      <c r="D786" s="1"/>
      <c r="E786" s="1"/>
      <c r="F786" s="1"/>
      <c r="G786" s="1"/>
      <c r="H786" s="1"/>
      <c r="I786" s="1"/>
    </row>
    <row r="787" spans="3:9" ht="15.75" customHeight="1">
      <c r="C787" s="1"/>
      <c r="D787" s="1"/>
      <c r="E787" s="1"/>
      <c r="F787" s="1"/>
      <c r="G787" s="1"/>
      <c r="H787" s="1"/>
      <c r="I787" s="1"/>
    </row>
    <row r="788" spans="3:9" ht="15.75" customHeight="1">
      <c r="C788" s="1"/>
      <c r="D788" s="1"/>
      <c r="E788" s="1"/>
      <c r="F788" s="1"/>
      <c r="G788" s="1"/>
      <c r="H788" s="1"/>
      <c r="I788" s="1"/>
    </row>
    <row r="789" spans="3:9" ht="15.75" customHeight="1">
      <c r="C789" s="1"/>
      <c r="D789" s="1"/>
      <c r="E789" s="1"/>
      <c r="F789" s="1"/>
      <c r="G789" s="1"/>
      <c r="H789" s="1"/>
      <c r="I789" s="1"/>
    </row>
    <row r="790" spans="3:9" ht="15.75" customHeight="1">
      <c r="C790" s="1"/>
      <c r="D790" s="1"/>
      <c r="E790" s="1"/>
      <c r="F790" s="1"/>
      <c r="G790" s="1"/>
      <c r="H790" s="1"/>
      <c r="I790" s="1"/>
    </row>
    <row r="791" spans="3:9" ht="15.75" customHeight="1">
      <c r="C791" s="1"/>
      <c r="D791" s="1"/>
      <c r="E791" s="1"/>
      <c r="F791" s="1"/>
      <c r="G791" s="1"/>
      <c r="H791" s="1"/>
      <c r="I791" s="1"/>
    </row>
    <row r="792" spans="3:9" ht="15.75" customHeight="1">
      <c r="C792" s="1"/>
      <c r="D792" s="1"/>
      <c r="E792" s="1"/>
      <c r="F792" s="1"/>
      <c r="G792" s="1"/>
      <c r="H792" s="1"/>
      <c r="I792" s="1"/>
    </row>
    <row r="793" spans="3:9" ht="15.75" customHeight="1">
      <c r="C793" s="1"/>
      <c r="D793" s="1"/>
      <c r="E793" s="1"/>
      <c r="F793" s="1"/>
      <c r="G793" s="1"/>
      <c r="H793" s="1"/>
      <c r="I793" s="1"/>
    </row>
    <row r="794" spans="3:9" ht="15.75" customHeight="1">
      <c r="C794" s="1"/>
      <c r="D794" s="1"/>
      <c r="E794" s="1"/>
      <c r="F794" s="1"/>
      <c r="G794" s="1"/>
      <c r="H794" s="1"/>
      <c r="I794" s="1"/>
    </row>
    <row r="795" spans="3:9" ht="15.75" customHeight="1">
      <c r="C795" s="1"/>
      <c r="D795" s="1"/>
      <c r="E795" s="1"/>
      <c r="F795" s="1"/>
      <c r="G795" s="1"/>
      <c r="H795" s="1"/>
      <c r="I795" s="1"/>
    </row>
    <row r="796" spans="3:9" ht="15.75" customHeight="1">
      <c r="C796" s="1"/>
      <c r="D796" s="1"/>
      <c r="E796" s="1"/>
      <c r="F796" s="1"/>
      <c r="G796" s="1"/>
      <c r="H796" s="1"/>
      <c r="I796" s="1"/>
    </row>
    <row r="797" spans="3:9" ht="15.75" customHeight="1">
      <c r="C797" s="1"/>
      <c r="D797" s="1"/>
      <c r="E797" s="1"/>
      <c r="F797" s="1"/>
      <c r="G797" s="1"/>
      <c r="H797" s="1"/>
      <c r="I797" s="1"/>
    </row>
    <row r="798" spans="3:9" ht="15.75" customHeight="1">
      <c r="C798" s="1"/>
      <c r="D798" s="1"/>
      <c r="E798" s="1"/>
      <c r="F798" s="1"/>
      <c r="G798" s="1"/>
      <c r="H798" s="1"/>
      <c r="I798" s="1"/>
    </row>
    <row r="799" spans="3:9" ht="15.75" customHeight="1">
      <c r="C799" s="1"/>
      <c r="D799" s="1"/>
      <c r="E799" s="1"/>
      <c r="F799" s="1"/>
      <c r="G799" s="1"/>
      <c r="H799" s="1"/>
      <c r="I799" s="1"/>
    </row>
    <row r="800" spans="3:9" ht="15.75" customHeight="1">
      <c r="C800" s="1"/>
      <c r="D800" s="1"/>
      <c r="E800" s="1"/>
      <c r="F800" s="1"/>
      <c r="G800" s="1"/>
      <c r="H800" s="1"/>
      <c r="I800" s="1"/>
    </row>
    <row r="801" spans="3:9" ht="15.75" customHeight="1">
      <c r="C801" s="1"/>
      <c r="D801" s="1"/>
      <c r="E801" s="1"/>
      <c r="F801" s="1"/>
      <c r="G801" s="1"/>
      <c r="H801" s="1"/>
      <c r="I801" s="1"/>
    </row>
    <row r="802" spans="3:9" ht="15.75" customHeight="1">
      <c r="C802" s="1"/>
      <c r="D802" s="1"/>
      <c r="E802" s="1"/>
      <c r="F802" s="1"/>
      <c r="G802" s="1"/>
      <c r="H802" s="1"/>
      <c r="I802" s="1"/>
    </row>
    <row r="803" spans="3:9" ht="15.75" customHeight="1">
      <c r="C803" s="1"/>
      <c r="D803" s="1"/>
      <c r="E803" s="1"/>
      <c r="F803" s="1"/>
      <c r="G803" s="1"/>
      <c r="H803" s="1"/>
      <c r="I803" s="1"/>
    </row>
    <row r="804" spans="3:9" ht="15.75" customHeight="1">
      <c r="C804" s="1"/>
      <c r="D804" s="1"/>
      <c r="E804" s="1"/>
      <c r="F804" s="1"/>
      <c r="G804" s="1"/>
      <c r="H804" s="1"/>
      <c r="I804" s="1"/>
    </row>
    <row r="805" spans="3:9" ht="15.75" customHeight="1">
      <c r="C805" s="1"/>
      <c r="D805" s="1"/>
      <c r="E805" s="1"/>
      <c r="F805" s="1"/>
      <c r="G805" s="1"/>
      <c r="H805" s="1"/>
      <c r="I805" s="1"/>
    </row>
    <row r="806" spans="3:9" ht="15.75" customHeight="1">
      <c r="C806" s="1"/>
      <c r="D806" s="1"/>
      <c r="E806" s="1"/>
      <c r="F806" s="1"/>
      <c r="G806" s="1"/>
      <c r="H806" s="1"/>
      <c r="I806" s="1"/>
    </row>
    <row r="807" spans="3:9" ht="15.75" customHeight="1">
      <c r="C807" s="1"/>
      <c r="D807" s="1"/>
      <c r="E807" s="1"/>
      <c r="F807" s="1"/>
      <c r="G807" s="1"/>
      <c r="H807" s="1"/>
      <c r="I807" s="1"/>
    </row>
    <row r="808" spans="3:9" ht="15.75" customHeight="1">
      <c r="C808" s="1"/>
      <c r="D808" s="1"/>
      <c r="E808" s="1"/>
      <c r="F808" s="1"/>
      <c r="G808" s="1"/>
      <c r="H808" s="1"/>
      <c r="I808" s="1"/>
    </row>
    <row r="809" spans="3:9" ht="15.75" customHeight="1">
      <c r="C809" s="1"/>
      <c r="D809" s="1"/>
      <c r="E809" s="1"/>
      <c r="F809" s="1"/>
      <c r="G809" s="1"/>
      <c r="H809" s="1"/>
      <c r="I809" s="1"/>
    </row>
    <row r="810" spans="3:9" ht="15.75" customHeight="1">
      <c r="C810" s="1"/>
      <c r="D810" s="1"/>
      <c r="E810" s="1"/>
      <c r="F810" s="1"/>
      <c r="G810" s="1"/>
      <c r="H810" s="1"/>
      <c r="I810" s="1"/>
    </row>
    <row r="811" spans="3:9" ht="15.75" customHeight="1">
      <c r="C811" s="1"/>
      <c r="D811" s="1"/>
      <c r="E811" s="1"/>
      <c r="F811" s="1"/>
      <c r="G811" s="1"/>
      <c r="H811" s="1"/>
      <c r="I811" s="1"/>
    </row>
    <row r="812" spans="3:9" ht="15.75" customHeight="1">
      <c r="C812" s="1"/>
      <c r="D812" s="1"/>
      <c r="E812" s="1"/>
      <c r="F812" s="1"/>
      <c r="G812" s="1"/>
      <c r="H812" s="1"/>
      <c r="I812" s="1"/>
    </row>
    <row r="813" spans="3:9" ht="15.75" customHeight="1">
      <c r="C813" s="1"/>
      <c r="D813" s="1"/>
      <c r="E813" s="1"/>
      <c r="F813" s="1"/>
      <c r="G813" s="1"/>
      <c r="H813" s="1"/>
      <c r="I813" s="1"/>
    </row>
    <row r="814" spans="3:9" ht="15.75" customHeight="1">
      <c r="C814" s="1"/>
      <c r="D814" s="1"/>
      <c r="E814" s="1"/>
      <c r="F814" s="1"/>
      <c r="G814" s="1"/>
      <c r="H814" s="1"/>
      <c r="I814" s="1"/>
    </row>
    <row r="815" spans="3:9" ht="15.75" customHeight="1">
      <c r="C815" s="1"/>
      <c r="D815" s="1"/>
      <c r="E815" s="1"/>
      <c r="F815" s="1"/>
      <c r="G815" s="1"/>
      <c r="H815" s="1"/>
      <c r="I815" s="1"/>
    </row>
    <row r="816" spans="3:9" ht="15.75" customHeight="1">
      <c r="C816" s="1"/>
      <c r="D816" s="1"/>
      <c r="E816" s="1"/>
      <c r="F816" s="1"/>
      <c r="G816" s="1"/>
      <c r="H816" s="1"/>
      <c r="I816" s="1"/>
    </row>
    <row r="817" spans="3:9" ht="15.75" customHeight="1">
      <c r="C817" s="1"/>
      <c r="D817" s="1"/>
      <c r="E817" s="1"/>
      <c r="F817" s="1"/>
      <c r="G817" s="1"/>
      <c r="H817" s="1"/>
      <c r="I817" s="1"/>
    </row>
    <row r="818" spans="3:9" ht="15.75" customHeight="1">
      <c r="C818" s="1"/>
      <c r="D818" s="1"/>
      <c r="E818" s="1"/>
      <c r="F818" s="1"/>
      <c r="G818" s="1"/>
      <c r="H818" s="1"/>
      <c r="I818" s="1"/>
    </row>
    <row r="819" spans="3:9" ht="15.75" customHeight="1">
      <c r="C819" s="1"/>
      <c r="D819" s="1"/>
      <c r="E819" s="1"/>
      <c r="F819" s="1"/>
      <c r="G819" s="1"/>
      <c r="H819" s="1"/>
      <c r="I819" s="1"/>
    </row>
    <row r="820" spans="3:9" ht="15.75" customHeight="1">
      <c r="C820" s="1"/>
      <c r="D820" s="1"/>
      <c r="E820" s="1"/>
      <c r="F820" s="1"/>
      <c r="G820" s="1"/>
      <c r="H820" s="1"/>
      <c r="I820" s="1"/>
    </row>
    <row r="821" spans="3:9" ht="15.75" customHeight="1">
      <c r="C821" s="1"/>
      <c r="D821" s="1"/>
      <c r="E821" s="1"/>
      <c r="F821" s="1"/>
      <c r="G821" s="1"/>
      <c r="H821" s="1"/>
      <c r="I821" s="1"/>
    </row>
    <row r="822" spans="3:9" ht="15.75" customHeight="1">
      <c r="C822" s="1"/>
      <c r="D822" s="1"/>
      <c r="E822" s="1"/>
      <c r="F822" s="1"/>
      <c r="G822" s="1"/>
      <c r="H822" s="1"/>
      <c r="I822" s="1"/>
    </row>
    <row r="823" spans="3:9" ht="15.75" customHeight="1">
      <c r="C823" s="1"/>
      <c r="D823" s="1"/>
      <c r="E823" s="1"/>
      <c r="F823" s="1"/>
      <c r="G823" s="1"/>
      <c r="H823" s="1"/>
      <c r="I823" s="1"/>
    </row>
    <row r="824" spans="3:9" ht="15.75" customHeight="1">
      <c r="C824" s="1"/>
      <c r="D824" s="1"/>
      <c r="E824" s="1"/>
      <c r="F824" s="1"/>
      <c r="G824" s="1"/>
      <c r="H824" s="1"/>
      <c r="I824" s="1"/>
    </row>
    <row r="825" spans="3:9" ht="15.75" customHeight="1">
      <c r="C825" s="1"/>
      <c r="D825" s="1"/>
      <c r="E825" s="1"/>
      <c r="F825" s="1"/>
      <c r="G825" s="1"/>
      <c r="H825" s="1"/>
      <c r="I825" s="1"/>
    </row>
    <row r="826" spans="3:9" ht="15.75" customHeight="1">
      <c r="C826" s="1"/>
      <c r="D826" s="1"/>
      <c r="E826" s="1"/>
      <c r="F826" s="1"/>
      <c r="G826" s="1"/>
      <c r="H826" s="1"/>
      <c r="I826" s="1"/>
    </row>
    <row r="827" spans="3:9" ht="15.75" customHeight="1">
      <c r="C827" s="1"/>
      <c r="D827" s="1"/>
      <c r="E827" s="1"/>
      <c r="F827" s="1"/>
      <c r="G827" s="1"/>
      <c r="H827" s="1"/>
      <c r="I827" s="1"/>
    </row>
    <row r="828" spans="3:9" ht="15.75" customHeight="1">
      <c r="C828" s="1"/>
      <c r="D828" s="1"/>
      <c r="E828" s="1"/>
      <c r="F828" s="1"/>
      <c r="G828" s="1"/>
      <c r="H828" s="1"/>
      <c r="I828" s="1"/>
    </row>
    <row r="829" spans="3:9" ht="15.75" customHeight="1">
      <c r="C829" s="1"/>
      <c r="D829" s="1"/>
      <c r="E829" s="1"/>
      <c r="F829" s="1"/>
      <c r="G829" s="1"/>
      <c r="H829" s="1"/>
      <c r="I829" s="1"/>
    </row>
    <row r="830" spans="3:9" ht="15.75" customHeight="1">
      <c r="C830" s="1"/>
      <c r="D830" s="1"/>
      <c r="E830" s="1"/>
      <c r="F830" s="1"/>
      <c r="G830" s="1"/>
      <c r="H830" s="1"/>
      <c r="I830" s="1"/>
    </row>
    <row r="831" spans="3:9" ht="15.75" customHeight="1">
      <c r="C831" s="1"/>
      <c r="D831" s="1"/>
      <c r="E831" s="1"/>
      <c r="F831" s="1"/>
      <c r="G831" s="1"/>
      <c r="H831" s="1"/>
      <c r="I831" s="1"/>
    </row>
    <row r="832" spans="3:9" ht="15.75" customHeight="1">
      <c r="C832" s="1"/>
      <c r="D832" s="1"/>
      <c r="E832" s="1"/>
      <c r="F832" s="1"/>
      <c r="G832" s="1"/>
      <c r="H832" s="1"/>
      <c r="I832" s="1"/>
    </row>
    <row r="833" spans="3:9" ht="15.75" customHeight="1">
      <c r="C833" s="1"/>
      <c r="D833" s="1"/>
      <c r="E833" s="1"/>
      <c r="F833" s="1"/>
      <c r="G833" s="1"/>
      <c r="H833" s="1"/>
      <c r="I833" s="1"/>
    </row>
    <row r="834" spans="3:9" ht="15.75" customHeight="1">
      <c r="C834" s="1"/>
      <c r="D834" s="1"/>
      <c r="E834" s="1"/>
      <c r="F834" s="1"/>
      <c r="G834" s="1"/>
      <c r="H834" s="1"/>
      <c r="I834" s="1"/>
    </row>
    <row r="835" spans="3:9" ht="15.75" customHeight="1">
      <c r="C835" s="1"/>
      <c r="D835" s="1"/>
      <c r="E835" s="1"/>
      <c r="F835" s="1"/>
      <c r="G835" s="1"/>
      <c r="H835" s="1"/>
      <c r="I835" s="1"/>
    </row>
    <row r="836" spans="3:9" ht="15.75" customHeight="1">
      <c r="C836" s="1"/>
      <c r="D836" s="1"/>
      <c r="E836" s="1"/>
      <c r="F836" s="1"/>
      <c r="G836" s="1"/>
      <c r="H836" s="1"/>
      <c r="I836" s="1"/>
    </row>
    <row r="837" spans="3:9" ht="15.75" customHeight="1">
      <c r="C837" s="1"/>
      <c r="D837" s="1"/>
      <c r="E837" s="1"/>
      <c r="F837" s="1"/>
      <c r="G837" s="1"/>
      <c r="H837" s="1"/>
      <c r="I837" s="1"/>
    </row>
    <row r="838" spans="3:9" ht="15.75" customHeight="1">
      <c r="C838" s="1"/>
      <c r="D838" s="1"/>
      <c r="E838" s="1"/>
      <c r="F838" s="1"/>
      <c r="G838" s="1"/>
      <c r="H838" s="1"/>
      <c r="I838" s="1"/>
    </row>
    <row r="839" spans="3:9" ht="15.75" customHeight="1">
      <c r="C839" s="1"/>
      <c r="D839" s="1"/>
      <c r="E839" s="1"/>
      <c r="F839" s="1"/>
      <c r="G839" s="1"/>
      <c r="H839" s="1"/>
      <c r="I839" s="1"/>
    </row>
    <row r="840" spans="3:9" ht="15.75" customHeight="1">
      <c r="C840" s="1"/>
      <c r="D840" s="1"/>
      <c r="E840" s="1"/>
      <c r="F840" s="1"/>
      <c r="G840" s="1"/>
      <c r="H840" s="1"/>
      <c r="I840" s="1"/>
    </row>
    <row r="841" spans="3:9" ht="15.75" customHeight="1">
      <c r="C841" s="1"/>
      <c r="D841" s="1"/>
      <c r="E841" s="1"/>
      <c r="F841" s="1"/>
      <c r="G841" s="1"/>
      <c r="H841" s="1"/>
      <c r="I841" s="1"/>
    </row>
    <row r="842" spans="3:9" ht="15.75" customHeight="1">
      <c r="C842" s="1"/>
      <c r="D842" s="1"/>
      <c r="E842" s="1"/>
      <c r="F842" s="1"/>
      <c r="G842" s="1"/>
      <c r="H842" s="1"/>
      <c r="I842" s="1"/>
    </row>
    <row r="843" spans="3:9" ht="15.75" customHeight="1">
      <c r="C843" s="1"/>
      <c r="D843" s="1"/>
      <c r="E843" s="1"/>
      <c r="F843" s="1"/>
      <c r="G843" s="1"/>
      <c r="H843" s="1"/>
      <c r="I843" s="1"/>
    </row>
    <row r="844" spans="3:9" ht="15.75" customHeight="1">
      <c r="C844" s="1"/>
      <c r="D844" s="1"/>
      <c r="E844" s="1"/>
      <c r="F844" s="1"/>
      <c r="G844" s="1"/>
      <c r="H844" s="1"/>
      <c r="I844" s="1"/>
    </row>
    <row r="845" spans="3:9" ht="15.75" customHeight="1">
      <c r="C845" s="1"/>
      <c r="D845" s="1"/>
      <c r="E845" s="1"/>
      <c r="F845" s="1"/>
      <c r="G845" s="1"/>
      <c r="H845" s="1"/>
      <c r="I845" s="1"/>
    </row>
    <row r="846" spans="3:9" ht="15.75" customHeight="1">
      <c r="C846" s="1"/>
      <c r="D846" s="1"/>
      <c r="E846" s="1"/>
      <c r="F846" s="1"/>
      <c r="G846" s="1"/>
      <c r="H846" s="1"/>
      <c r="I846" s="1"/>
    </row>
    <row r="847" spans="3:9" ht="15.75" customHeight="1">
      <c r="C847" s="1"/>
      <c r="D847" s="1"/>
      <c r="E847" s="1"/>
      <c r="F847" s="1"/>
      <c r="G847" s="1"/>
      <c r="H847" s="1"/>
      <c r="I847" s="1"/>
    </row>
    <row r="848" spans="3:9" ht="15.75" customHeight="1">
      <c r="C848" s="1"/>
      <c r="D848" s="1"/>
      <c r="E848" s="1"/>
      <c r="F848" s="1"/>
      <c r="G848" s="1"/>
      <c r="H848" s="1"/>
      <c r="I848" s="1"/>
    </row>
    <row r="849" spans="3:9" ht="15.75" customHeight="1">
      <c r="C849" s="1"/>
      <c r="D849" s="1"/>
      <c r="E849" s="1"/>
      <c r="F849" s="1"/>
      <c r="G849" s="1"/>
      <c r="H849" s="1"/>
      <c r="I849" s="1"/>
    </row>
    <row r="850" spans="3:9" ht="15.75" customHeight="1">
      <c r="C850" s="1"/>
      <c r="D850" s="1"/>
      <c r="E850" s="1"/>
      <c r="F850" s="1"/>
      <c r="G850" s="1"/>
      <c r="H850" s="1"/>
      <c r="I850" s="1"/>
    </row>
    <row r="851" spans="3:9" ht="15.75" customHeight="1">
      <c r="C851" s="1"/>
      <c r="D851" s="1"/>
      <c r="E851" s="1"/>
      <c r="F851" s="1"/>
      <c r="G851" s="1"/>
      <c r="H851" s="1"/>
      <c r="I851" s="1"/>
    </row>
    <row r="852" spans="3:9" ht="15.75" customHeight="1">
      <c r="C852" s="1"/>
      <c r="D852" s="1"/>
      <c r="E852" s="1"/>
      <c r="F852" s="1"/>
      <c r="G852" s="1"/>
      <c r="H852" s="1"/>
      <c r="I852" s="1"/>
    </row>
    <row r="853" spans="3:9" ht="15.75" customHeight="1">
      <c r="C853" s="1"/>
      <c r="D853" s="1"/>
      <c r="E853" s="1"/>
      <c r="F853" s="1"/>
      <c r="G853" s="1"/>
      <c r="H853" s="1"/>
      <c r="I853" s="1"/>
    </row>
    <row r="854" spans="3:9" ht="15.75" customHeight="1">
      <c r="C854" s="1"/>
      <c r="D854" s="1"/>
      <c r="E854" s="1"/>
      <c r="F854" s="1"/>
      <c r="G854" s="1"/>
      <c r="H854" s="1"/>
      <c r="I854" s="1"/>
    </row>
    <row r="855" spans="3:9" ht="15.75" customHeight="1">
      <c r="C855" s="1"/>
      <c r="D855" s="1"/>
      <c r="E855" s="1"/>
      <c r="F855" s="1"/>
      <c r="G855" s="1"/>
      <c r="H855" s="1"/>
      <c r="I855" s="1"/>
    </row>
    <row r="856" spans="3:9" ht="15.75" customHeight="1">
      <c r="C856" s="1"/>
      <c r="D856" s="1"/>
      <c r="E856" s="1"/>
      <c r="F856" s="1"/>
      <c r="G856" s="1"/>
      <c r="H856" s="1"/>
      <c r="I856" s="1"/>
    </row>
    <row r="857" spans="3:9" ht="15.75" customHeight="1">
      <c r="C857" s="1"/>
      <c r="D857" s="1"/>
      <c r="E857" s="1"/>
      <c r="F857" s="1"/>
      <c r="G857" s="1"/>
      <c r="H857" s="1"/>
      <c r="I857" s="1"/>
    </row>
    <row r="858" spans="3:9" ht="15.75" customHeight="1">
      <c r="C858" s="1"/>
      <c r="D858" s="1"/>
      <c r="E858" s="1"/>
      <c r="F858" s="1"/>
      <c r="G858" s="1"/>
      <c r="H858" s="1"/>
      <c r="I858" s="1"/>
    </row>
    <row r="859" spans="3:9" ht="15.75" customHeight="1">
      <c r="C859" s="1"/>
      <c r="D859" s="1"/>
      <c r="E859" s="1"/>
      <c r="F859" s="1"/>
      <c r="G859" s="1"/>
      <c r="H859" s="1"/>
      <c r="I859" s="1"/>
    </row>
    <row r="860" spans="3:9" ht="15.75" customHeight="1">
      <c r="C860" s="1"/>
      <c r="D860" s="1"/>
      <c r="E860" s="1"/>
      <c r="F860" s="1"/>
      <c r="G860" s="1"/>
      <c r="H860" s="1"/>
      <c r="I860" s="1"/>
    </row>
    <row r="861" spans="3:9" ht="15.75" customHeight="1">
      <c r="C861" s="1"/>
      <c r="D861" s="1"/>
      <c r="E861" s="1"/>
      <c r="F861" s="1"/>
      <c r="G861" s="1"/>
      <c r="H861" s="1"/>
      <c r="I861" s="1"/>
    </row>
    <row r="862" spans="3:9" ht="15.75" customHeight="1">
      <c r="C862" s="1"/>
      <c r="D862" s="1"/>
      <c r="E862" s="1"/>
      <c r="F862" s="1"/>
      <c r="G862" s="1"/>
      <c r="H862" s="1"/>
      <c r="I862" s="1"/>
    </row>
    <row r="863" spans="3:9" ht="15.75" customHeight="1">
      <c r="C863" s="1"/>
      <c r="D863" s="1"/>
      <c r="E863" s="1"/>
      <c r="F863" s="1"/>
      <c r="G863" s="1"/>
      <c r="H863" s="1"/>
      <c r="I863" s="1"/>
    </row>
    <row r="864" spans="3:9" ht="15.75" customHeight="1">
      <c r="C864" s="1"/>
      <c r="D864" s="1"/>
      <c r="E864" s="1"/>
      <c r="F864" s="1"/>
      <c r="G864" s="1"/>
      <c r="H864" s="1"/>
      <c r="I864" s="1"/>
    </row>
    <row r="865" spans="3:9" ht="15.75" customHeight="1">
      <c r="C865" s="1"/>
      <c r="D865" s="1"/>
      <c r="E865" s="1"/>
      <c r="F865" s="1"/>
      <c r="G865" s="1"/>
      <c r="H865" s="1"/>
      <c r="I865" s="1"/>
    </row>
    <row r="866" spans="3:9" ht="15.75" customHeight="1">
      <c r="C866" s="1"/>
      <c r="D866" s="1"/>
      <c r="E866" s="1"/>
      <c r="F866" s="1"/>
      <c r="G866" s="1"/>
      <c r="H866" s="1"/>
      <c r="I866" s="1"/>
    </row>
    <row r="867" spans="3:9" ht="15.75" customHeight="1">
      <c r="C867" s="1"/>
      <c r="D867" s="1"/>
      <c r="E867" s="1"/>
      <c r="F867" s="1"/>
      <c r="G867" s="1"/>
      <c r="H867" s="1"/>
      <c r="I867" s="1"/>
    </row>
    <row r="868" spans="3:9" ht="15.75" customHeight="1">
      <c r="C868" s="1"/>
      <c r="D868" s="1"/>
      <c r="E868" s="1"/>
      <c r="F868" s="1"/>
      <c r="G868" s="1"/>
      <c r="H868" s="1"/>
      <c r="I868" s="1"/>
    </row>
    <row r="869" spans="3:9" ht="15.75" customHeight="1">
      <c r="C869" s="1"/>
      <c r="D869" s="1"/>
      <c r="E869" s="1"/>
      <c r="F869" s="1"/>
      <c r="G869" s="1"/>
      <c r="H869" s="1"/>
      <c r="I869" s="1"/>
    </row>
    <row r="870" spans="3:9" ht="15.75" customHeight="1">
      <c r="C870" s="1"/>
      <c r="D870" s="1"/>
      <c r="E870" s="1"/>
      <c r="F870" s="1"/>
      <c r="G870" s="1"/>
      <c r="H870" s="1"/>
      <c r="I870" s="1"/>
    </row>
    <row r="871" spans="3:9" ht="15.75" customHeight="1">
      <c r="C871" s="1"/>
      <c r="D871" s="1"/>
      <c r="E871" s="1"/>
      <c r="F871" s="1"/>
      <c r="G871" s="1"/>
      <c r="H871" s="1"/>
      <c r="I871" s="1"/>
    </row>
    <row r="872" spans="3:9" ht="15.75" customHeight="1">
      <c r="C872" s="1"/>
      <c r="D872" s="1"/>
      <c r="E872" s="1"/>
      <c r="F872" s="1"/>
      <c r="G872" s="1"/>
      <c r="H872" s="1"/>
      <c r="I872" s="1"/>
    </row>
    <row r="873" spans="3:9" ht="15.75" customHeight="1">
      <c r="C873" s="1"/>
      <c r="D873" s="1"/>
      <c r="E873" s="1"/>
      <c r="F873" s="1"/>
      <c r="G873" s="1"/>
      <c r="H873" s="1"/>
      <c r="I873" s="1"/>
    </row>
    <row r="874" spans="3:9" ht="15.75" customHeight="1">
      <c r="C874" s="1"/>
      <c r="D874" s="1"/>
      <c r="E874" s="1"/>
      <c r="F874" s="1"/>
      <c r="G874" s="1"/>
      <c r="H874" s="1"/>
      <c r="I874" s="1"/>
    </row>
    <row r="875" spans="3:9" ht="15.75" customHeight="1">
      <c r="C875" s="1"/>
      <c r="D875" s="1"/>
      <c r="E875" s="1"/>
      <c r="F875" s="1"/>
      <c r="G875" s="1"/>
      <c r="H875" s="1"/>
      <c r="I875" s="1"/>
    </row>
    <row r="876" spans="3:9" ht="15.75" customHeight="1">
      <c r="C876" s="1"/>
      <c r="D876" s="1"/>
      <c r="E876" s="1"/>
      <c r="F876" s="1"/>
      <c r="G876" s="1"/>
      <c r="H876" s="1"/>
      <c r="I876" s="1"/>
    </row>
    <row r="877" spans="3:9" ht="15.75" customHeight="1">
      <c r="C877" s="1"/>
      <c r="D877" s="1"/>
      <c r="E877" s="1"/>
      <c r="F877" s="1"/>
      <c r="G877" s="1"/>
      <c r="H877" s="1"/>
      <c r="I877" s="1"/>
    </row>
    <row r="878" spans="3:9" ht="15.75" customHeight="1">
      <c r="C878" s="1"/>
      <c r="D878" s="1"/>
      <c r="E878" s="1"/>
      <c r="F878" s="1"/>
      <c r="G878" s="1"/>
      <c r="H878" s="1"/>
      <c r="I878" s="1"/>
    </row>
    <row r="879" spans="3:9" ht="15.75" customHeight="1">
      <c r="C879" s="1"/>
      <c r="D879" s="1"/>
      <c r="E879" s="1"/>
      <c r="F879" s="1"/>
      <c r="G879" s="1"/>
      <c r="H879" s="1"/>
      <c r="I879" s="1"/>
    </row>
    <row r="880" spans="3:9" ht="15.75" customHeight="1">
      <c r="C880" s="1"/>
      <c r="D880" s="1"/>
      <c r="E880" s="1"/>
      <c r="F880" s="1"/>
      <c r="G880" s="1"/>
      <c r="H880" s="1"/>
      <c r="I880" s="1"/>
    </row>
    <row r="881" spans="3:9" ht="15.75" customHeight="1">
      <c r="C881" s="1"/>
      <c r="D881" s="1"/>
      <c r="E881" s="1"/>
      <c r="F881" s="1"/>
      <c r="G881" s="1"/>
      <c r="H881" s="1"/>
      <c r="I881" s="1"/>
    </row>
    <row r="882" spans="3:9" ht="15.75" customHeight="1">
      <c r="C882" s="1"/>
      <c r="D882" s="1"/>
      <c r="E882" s="1"/>
      <c r="F882" s="1"/>
      <c r="G882" s="1"/>
      <c r="H882" s="1"/>
      <c r="I882" s="1"/>
    </row>
    <row r="883" spans="3:9" ht="15.75" customHeight="1">
      <c r="C883" s="1"/>
      <c r="D883" s="1"/>
      <c r="E883" s="1"/>
      <c r="F883" s="1"/>
      <c r="G883" s="1"/>
      <c r="H883" s="1"/>
      <c r="I883" s="1"/>
    </row>
    <row r="884" spans="3:9" ht="15.75" customHeight="1">
      <c r="C884" s="1"/>
      <c r="D884" s="1"/>
      <c r="E884" s="1"/>
      <c r="F884" s="1"/>
      <c r="G884" s="1"/>
      <c r="H884" s="1"/>
      <c r="I884" s="1"/>
    </row>
    <row r="885" spans="3:9" ht="15.75" customHeight="1">
      <c r="C885" s="1"/>
      <c r="D885" s="1"/>
      <c r="E885" s="1"/>
      <c r="F885" s="1"/>
      <c r="G885" s="1"/>
      <c r="H885" s="1"/>
      <c r="I885" s="1"/>
    </row>
    <row r="886" spans="3:9" ht="15.75" customHeight="1">
      <c r="C886" s="1"/>
      <c r="D886" s="1"/>
      <c r="E886" s="1"/>
      <c r="F886" s="1"/>
      <c r="G886" s="1"/>
      <c r="H886" s="1"/>
      <c r="I886" s="1"/>
    </row>
    <row r="887" spans="3:9" ht="15.75" customHeight="1">
      <c r="C887" s="1"/>
      <c r="D887" s="1"/>
      <c r="E887" s="1"/>
      <c r="F887" s="1"/>
      <c r="G887" s="1"/>
      <c r="H887" s="1"/>
      <c r="I887" s="1"/>
    </row>
    <row r="888" spans="3:9" ht="15.75" customHeight="1">
      <c r="C888" s="1"/>
      <c r="D888" s="1"/>
      <c r="E888" s="1"/>
      <c r="F888" s="1"/>
      <c r="G888" s="1"/>
      <c r="H888" s="1"/>
      <c r="I888" s="1"/>
    </row>
    <row r="889" spans="3:9" ht="15.75" customHeight="1">
      <c r="C889" s="1"/>
      <c r="D889" s="1"/>
      <c r="E889" s="1"/>
      <c r="F889" s="1"/>
      <c r="G889" s="1"/>
      <c r="H889" s="1"/>
      <c r="I889" s="1"/>
    </row>
    <row r="890" spans="3:9" ht="15.75" customHeight="1">
      <c r="C890" s="1"/>
      <c r="D890" s="1"/>
      <c r="E890" s="1"/>
      <c r="F890" s="1"/>
      <c r="G890" s="1"/>
      <c r="H890" s="1"/>
      <c r="I890" s="1"/>
    </row>
    <row r="891" spans="3:9" ht="15.75" customHeight="1">
      <c r="C891" s="1"/>
      <c r="D891" s="1"/>
      <c r="E891" s="1"/>
      <c r="F891" s="1"/>
      <c r="G891" s="1"/>
      <c r="H891" s="1"/>
      <c r="I891" s="1"/>
    </row>
    <row r="892" spans="3:9" ht="15.75" customHeight="1">
      <c r="C892" s="1"/>
      <c r="D892" s="1"/>
      <c r="E892" s="1"/>
      <c r="F892" s="1"/>
      <c r="G892" s="1"/>
      <c r="H892" s="1"/>
      <c r="I892" s="1"/>
    </row>
    <row r="893" spans="3:9" ht="15.75" customHeight="1">
      <c r="C893" s="1"/>
      <c r="D893" s="1"/>
      <c r="E893" s="1"/>
      <c r="F893" s="1"/>
      <c r="G893" s="1"/>
      <c r="H893" s="1"/>
      <c r="I893" s="1"/>
    </row>
    <row r="894" spans="3:9" ht="15.75" customHeight="1">
      <c r="C894" s="1"/>
      <c r="D894" s="1"/>
      <c r="E894" s="1"/>
      <c r="F894" s="1"/>
      <c r="G894" s="1"/>
      <c r="H894" s="1"/>
      <c r="I894" s="1"/>
    </row>
    <row r="895" spans="3:9" ht="15.75" customHeight="1">
      <c r="C895" s="1"/>
      <c r="D895" s="1"/>
      <c r="E895" s="1"/>
      <c r="F895" s="1"/>
      <c r="G895" s="1"/>
      <c r="H895" s="1"/>
      <c r="I895" s="1"/>
    </row>
    <row r="896" spans="3:9" ht="15.75" customHeight="1">
      <c r="C896" s="1"/>
      <c r="D896" s="1"/>
      <c r="E896" s="1"/>
      <c r="F896" s="1"/>
      <c r="G896" s="1"/>
      <c r="H896" s="1"/>
      <c r="I896" s="1"/>
    </row>
    <row r="897" spans="3:9" ht="15.75" customHeight="1">
      <c r="C897" s="1"/>
      <c r="D897" s="1"/>
      <c r="E897" s="1"/>
      <c r="F897" s="1"/>
      <c r="G897" s="1"/>
      <c r="H897" s="1"/>
      <c r="I897" s="1"/>
    </row>
    <row r="898" spans="3:9" ht="15.75" customHeight="1">
      <c r="C898" s="1"/>
      <c r="D898" s="1"/>
      <c r="E898" s="1"/>
      <c r="F898" s="1"/>
      <c r="G898" s="1"/>
      <c r="H898" s="1"/>
      <c r="I898" s="1"/>
    </row>
    <row r="899" spans="3:9" ht="15.75" customHeight="1">
      <c r="C899" s="1"/>
      <c r="D899" s="1"/>
      <c r="E899" s="1"/>
      <c r="F899" s="1"/>
      <c r="G899" s="1"/>
      <c r="H899" s="1"/>
      <c r="I899" s="1"/>
    </row>
    <row r="900" spans="3:9" ht="15.75" customHeight="1">
      <c r="C900" s="1"/>
      <c r="D900" s="1"/>
      <c r="E900" s="1"/>
      <c r="F900" s="1"/>
      <c r="G900" s="1"/>
      <c r="H900" s="1"/>
      <c r="I900" s="1"/>
    </row>
    <row r="901" spans="3:9" ht="15.75" customHeight="1">
      <c r="C901" s="1"/>
      <c r="D901" s="1"/>
      <c r="E901" s="1"/>
      <c r="F901" s="1"/>
      <c r="G901" s="1"/>
      <c r="H901" s="1"/>
      <c r="I901" s="1"/>
    </row>
    <row r="902" spans="3:9" ht="15.75" customHeight="1">
      <c r="C902" s="1"/>
      <c r="D902" s="1"/>
      <c r="E902" s="1"/>
      <c r="F902" s="1"/>
      <c r="G902" s="1"/>
      <c r="H902" s="1"/>
      <c r="I902" s="1"/>
    </row>
    <row r="903" spans="3:9" ht="15.75" customHeight="1">
      <c r="C903" s="1"/>
      <c r="D903" s="1"/>
      <c r="E903" s="1"/>
      <c r="F903" s="1"/>
      <c r="G903" s="1"/>
      <c r="H903" s="1"/>
      <c r="I903" s="1"/>
    </row>
    <row r="904" spans="3:9" ht="15.75" customHeight="1">
      <c r="C904" s="1"/>
      <c r="D904" s="1"/>
      <c r="E904" s="1"/>
      <c r="F904" s="1"/>
      <c r="G904" s="1"/>
      <c r="H904" s="1"/>
      <c r="I904" s="1"/>
    </row>
    <row r="905" spans="3:9" ht="15.75" customHeight="1">
      <c r="C905" s="1"/>
      <c r="D905" s="1"/>
      <c r="E905" s="1"/>
      <c r="F905" s="1"/>
      <c r="G905" s="1"/>
      <c r="H905" s="1"/>
      <c r="I905" s="1"/>
    </row>
    <row r="906" spans="3:9" ht="15.75" customHeight="1">
      <c r="C906" s="1"/>
      <c r="D906" s="1"/>
      <c r="E906" s="1"/>
      <c r="F906" s="1"/>
      <c r="G906" s="1"/>
      <c r="H906" s="1"/>
      <c r="I906" s="1"/>
    </row>
    <row r="907" spans="3:9" ht="15.75" customHeight="1">
      <c r="C907" s="1"/>
      <c r="D907" s="1"/>
      <c r="E907" s="1"/>
      <c r="F907" s="1"/>
      <c r="G907" s="1"/>
      <c r="H907" s="1"/>
      <c r="I907" s="1"/>
    </row>
    <row r="908" spans="3:9" ht="15.75" customHeight="1">
      <c r="C908" s="1"/>
      <c r="D908" s="1"/>
      <c r="E908" s="1"/>
      <c r="F908" s="1"/>
      <c r="G908" s="1"/>
      <c r="H908" s="1"/>
      <c r="I908" s="1"/>
    </row>
    <row r="909" spans="3:9" ht="15.75" customHeight="1">
      <c r="C909" s="1"/>
      <c r="D909" s="1"/>
      <c r="E909" s="1"/>
      <c r="F909" s="1"/>
      <c r="G909" s="1"/>
      <c r="H909" s="1"/>
      <c r="I909" s="1"/>
    </row>
    <row r="910" spans="3:9" ht="15.75" customHeight="1">
      <c r="C910" s="1"/>
      <c r="D910" s="1"/>
      <c r="E910" s="1"/>
      <c r="F910" s="1"/>
      <c r="G910" s="1"/>
      <c r="H910" s="1"/>
      <c r="I910" s="1"/>
    </row>
    <row r="911" spans="3:9" ht="15.75" customHeight="1">
      <c r="C911" s="1"/>
      <c r="D911" s="1"/>
      <c r="E911" s="1"/>
      <c r="F911" s="1"/>
      <c r="G911" s="1"/>
      <c r="H911" s="1"/>
      <c r="I911" s="1"/>
    </row>
    <row r="912" spans="3:9" ht="15.75" customHeight="1">
      <c r="C912" s="1"/>
      <c r="D912" s="1"/>
      <c r="E912" s="1"/>
      <c r="F912" s="1"/>
      <c r="G912" s="1"/>
      <c r="H912" s="1"/>
      <c r="I912" s="1"/>
    </row>
    <row r="913" spans="3:9" ht="15.75" customHeight="1">
      <c r="C913" s="1"/>
      <c r="D913" s="1"/>
      <c r="E913" s="1"/>
      <c r="F913" s="1"/>
      <c r="G913" s="1"/>
      <c r="H913" s="1"/>
      <c r="I913" s="1"/>
    </row>
    <row r="914" spans="3:9" ht="15.75" customHeight="1">
      <c r="C914" s="1"/>
      <c r="D914" s="1"/>
      <c r="E914" s="1"/>
      <c r="F914" s="1"/>
      <c r="G914" s="1"/>
      <c r="H914" s="1"/>
      <c r="I914" s="1"/>
    </row>
    <row r="915" spans="3:9" ht="15.75" customHeight="1">
      <c r="C915" s="1"/>
      <c r="D915" s="1"/>
      <c r="E915" s="1"/>
      <c r="F915" s="1"/>
      <c r="G915" s="1"/>
      <c r="H915" s="1"/>
      <c r="I915" s="1"/>
    </row>
    <row r="916" spans="3:9" ht="15.75" customHeight="1">
      <c r="C916" s="1"/>
      <c r="D916" s="1"/>
      <c r="E916" s="1"/>
      <c r="F916" s="1"/>
      <c r="G916" s="1"/>
      <c r="H916" s="1"/>
      <c r="I916" s="1"/>
    </row>
    <row r="917" spans="3:9" ht="15.75" customHeight="1">
      <c r="C917" s="1"/>
      <c r="D917" s="1"/>
      <c r="E917" s="1"/>
      <c r="F917" s="1"/>
      <c r="G917" s="1"/>
      <c r="H917" s="1"/>
      <c r="I917" s="1"/>
    </row>
    <row r="918" spans="3:9" ht="15.75" customHeight="1">
      <c r="C918" s="1"/>
      <c r="D918" s="1"/>
      <c r="E918" s="1"/>
      <c r="F918" s="1"/>
      <c r="G918" s="1"/>
      <c r="H918" s="1"/>
      <c r="I918" s="1"/>
    </row>
    <row r="919" spans="3:9" ht="15.75" customHeight="1">
      <c r="C919" s="1"/>
      <c r="D919" s="1"/>
      <c r="E919" s="1"/>
      <c r="F919" s="1"/>
      <c r="G919" s="1"/>
      <c r="H919" s="1"/>
      <c r="I919" s="1"/>
    </row>
    <row r="920" spans="3:9" ht="15.75" customHeight="1">
      <c r="C920" s="1"/>
      <c r="D920" s="1"/>
      <c r="E920" s="1"/>
      <c r="F920" s="1"/>
      <c r="G920" s="1"/>
      <c r="H920" s="1"/>
      <c r="I920" s="1"/>
    </row>
    <row r="921" spans="3:9" ht="15.75" customHeight="1">
      <c r="C921" s="1"/>
      <c r="D921" s="1"/>
      <c r="E921" s="1"/>
      <c r="F921" s="1"/>
      <c r="G921" s="1"/>
      <c r="H921" s="1"/>
      <c r="I921" s="1"/>
    </row>
    <row r="922" spans="3:9" ht="15.75" customHeight="1">
      <c r="C922" s="1"/>
      <c r="D922" s="1"/>
      <c r="E922" s="1"/>
      <c r="F922" s="1"/>
      <c r="G922" s="1"/>
      <c r="H922" s="1"/>
      <c r="I922" s="1"/>
    </row>
    <row r="923" spans="3:9" ht="15.75" customHeight="1">
      <c r="C923" s="1"/>
      <c r="D923" s="1"/>
      <c r="E923" s="1"/>
      <c r="F923" s="1"/>
      <c r="G923" s="1"/>
      <c r="H923" s="1"/>
      <c r="I923" s="1"/>
    </row>
    <row r="924" spans="3:9" ht="15.75" customHeight="1">
      <c r="C924" s="1"/>
      <c r="D924" s="1"/>
      <c r="E924" s="1"/>
      <c r="F924" s="1"/>
      <c r="G924" s="1"/>
      <c r="H924" s="1"/>
      <c r="I924" s="1"/>
    </row>
    <row r="925" spans="3:9" ht="15.75" customHeight="1">
      <c r="C925" s="1"/>
      <c r="D925" s="1"/>
      <c r="E925" s="1"/>
      <c r="F925" s="1"/>
      <c r="G925" s="1"/>
      <c r="H925" s="1"/>
      <c r="I925" s="1"/>
    </row>
    <row r="926" spans="3:9" ht="15.75" customHeight="1">
      <c r="C926" s="1"/>
      <c r="D926" s="1"/>
      <c r="E926" s="1"/>
      <c r="F926" s="1"/>
      <c r="G926" s="1"/>
      <c r="H926" s="1"/>
      <c r="I926" s="1"/>
    </row>
    <row r="927" spans="3:9" ht="15.75" customHeight="1">
      <c r="C927" s="1"/>
      <c r="D927" s="1"/>
      <c r="E927" s="1"/>
      <c r="F927" s="1"/>
      <c r="G927" s="1"/>
      <c r="H927" s="1"/>
      <c r="I927" s="1"/>
    </row>
    <row r="928" spans="3:9" ht="15.75" customHeight="1">
      <c r="C928" s="1"/>
      <c r="D928" s="1"/>
      <c r="E928" s="1"/>
      <c r="F928" s="1"/>
      <c r="G928" s="1"/>
      <c r="H928" s="1"/>
      <c r="I928" s="1"/>
    </row>
    <row r="929" spans="3:9" ht="15.75" customHeight="1">
      <c r="C929" s="1"/>
      <c r="D929" s="1"/>
      <c r="E929" s="1"/>
      <c r="F929" s="1"/>
      <c r="G929" s="1"/>
      <c r="H929" s="1"/>
      <c r="I929" s="1"/>
    </row>
    <row r="930" spans="3:9" ht="15.75" customHeight="1">
      <c r="C930" s="1"/>
      <c r="D930" s="1"/>
      <c r="E930" s="1"/>
      <c r="F930" s="1"/>
      <c r="G930" s="1"/>
      <c r="H930" s="1"/>
      <c r="I930" s="1"/>
    </row>
    <row r="931" spans="3:9" ht="15.75" customHeight="1">
      <c r="C931" s="1"/>
      <c r="D931" s="1"/>
      <c r="E931" s="1"/>
      <c r="F931" s="1"/>
      <c r="G931" s="1"/>
      <c r="H931" s="1"/>
      <c r="I931" s="1"/>
    </row>
    <row r="932" spans="3:9" ht="15.75" customHeight="1">
      <c r="C932" s="1"/>
      <c r="D932" s="1"/>
      <c r="E932" s="1"/>
      <c r="F932" s="1"/>
      <c r="G932" s="1"/>
      <c r="H932" s="1"/>
      <c r="I932" s="1"/>
    </row>
    <row r="933" spans="3:9" ht="15.75" customHeight="1">
      <c r="C933" s="1"/>
      <c r="D933" s="1"/>
      <c r="E933" s="1"/>
      <c r="F933" s="1"/>
      <c r="G933" s="1"/>
      <c r="H933" s="1"/>
      <c r="I933" s="1"/>
    </row>
    <row r="934" spans="3:9" ht="15.75" customHeight="1">
      <c r="C934" s="1"/>
      <c r="D934" s="1"/>
      <c r="E934" s="1"/>
      <c r="F934" s="1"/>
      <c r="G934" s="1"/>
      <c r="H934" s="1"/>
      <c r="I934" s="1"/>
    </row>
    <row r="935" spans="3:9" ht="15.75" customHeight="1">
      <c r="C935" s="1"/>
      <c r="D935" s="1"/>
      <c r="E935" s="1"/>
      <c r="F935" s="1"/>
      <c r="G935" s="1"/>
      <c r="H935" s="1"/>
      <c r="I935" s="1"/>
    </row>
    <row r="936" spans="3:9" ht="15.75" customHeight="1">
      <c r="C936" s="1"/>
      <c r="D936" s="1"/>
      <c r="E936" s="1"/>
      <c r="F936" s="1"/>
      <c r="G936" s="1"/>
      <c r="H936" s="1"/>
      <c r="I936" s="1"/>
    </row>
    <row r="937" spans="3:9" ht="15.75" customHeight="1">
      <c r="C937" s="1"/>
      <c r="D937" s="1"/>
      <c r="E937" s="1"/>
      <c r="F937" s="1"/>
      <c r="G937" s="1"/>
      <c r="H937" s="1"/>
      <c r="I937" s="1"/>
    </row>
    <row r="938" spans="3:9" ht="15.75" customHeight="1">
      <c r="C938" s="1"/>
      <c r="D938" s="1"/>
      <c r="E938" s="1"/>
      <c r="F938" s="1"/>
      <c r="G938" s="1"/>
      <c r="H938" s="1"/>
      <c r="I938" s="1"/>
    </row>
    <row r="939" spans="3:9" ht="15.75" customHeight="1">
      <c r="C939" s="1"/>
      <c r="D939" s="1"/>
      <c r="E939" s="1"/>
      <c r="F939" s="1"/>
      <c r="G939" s="1"/>
      <c r="H939" s="1"/>
      <c r="I939" s="1"/>
    </row>
    <row r="940" spans="3:9" ht="15.75" customHeight="1">
      <c r="C940" s="1"/>
      <c r="D940" s="1"/>
      <c r="E940" s="1"/>
      <c r="F940" s="1"/>
      <c r="G940" s="1"/>
      <c r="H940" s="1"/>
      <c r="I940" s="1"/>
    </row>
    <row r="941" spans="3:9" ht="15.75" customHeight="1">
      <c r="C941" s="1"/>
      <c r="D941" s="1"/>
      <c r="E941" s="1"/>
      <c r="F941" s="1"/>
      <c r="G941" s="1"/>
      <c r="H941" s="1"/>
      <c r="I941" s="1"/>
    </row>
    <row r="942" spans="3:9" ht="15.75" customHeight="1">
      <c r="C942" s="1"/>
      <c r="D942" s="1"/>
      <c r="E942" s="1"/>
      <c r="F942" s="1"/>
      <c r="G942" s="1"/>
      <c r="H942" s="1"/>
      <c r="I942" s="1"/>
    </row>
    <row r="943" spans="3:9" ht="15.75" customHeight="1">
      <c r="C943" s="1"/>
      <c r="D943" s="1"/>
      <c r="E943" s="1"/>
      <c r="F943" s="1"/>
      <c r="G943" s="1"/>
      <c r="H943" s="1"/>
      <c r="I943" s="1"/>
    </row>
    <row r="944" spans="3:9" ht="15.75" customHeight="1">
      <c r="C944" s="1"/>
      <c r="D944" s="1"/>
      <c r="E944" s="1"/>
      <c r="F944" s="1"/>
      <c r="G944" s="1"/>
      <c r="H944" s="1"/>
      <c r="I944" s="1"/>
    </row>
    <row r="945" spans="3:9" ht="15.75" customHeight="1">
      <c r="C945" s="1"/>
      <c r="D945" s="1"/>
      <c r="E945" s="1"/>
      <c r="F945" s="1"/>
      <c r="G945" s="1"/>
      <c r="H945" s="1"/>
      <c r="I945" s="1"/>
    </row>
    <row r="946" spans="3:9" ht="15.75" customHeight="1">
      <c r="C946" s="1"/>
      <c r="D946" s="1"/>
      <c r="E946" s="1"/>
      <c r="F946" s="1"/>
      <c r="G946" s="1"/>
      <c r="H946" s="1"/>
      <c r="I946" s="1"/>
    </row>
    <row r="947" spans="3:9" ht="15.75" customHeight="1">
      <c r="C947" s="1"/>
      <c r="D947" s="1"/>
      <c r="E947" s="1"/>
      <c r="F947" s="1"/>
      <c r="G947" s="1"/>
      <c r="H947" s="1"/>
      <c r="I947" s="1"/>
    </row>
    <row r="948" spans="3:9" ht="15.75" customHeight="1">
      <c r="C948" s="1"/>
      <c r="D948" s="1"/>
      <c r="E948" s="1"/>
      <c r="F948" s="1"/>
      <c r="G948" s="1"/>
      <c r="H948" s="1"/>
      <c r="I948" s="1"/>
    </row>
    <row r="949" spans="3:9" ht="15.75" customHeight="1">
      <c r="C949" s="1"/>
      <c r="D949" s="1"/>
      <c r="E949" s="1"/>
      <c r="F949" s="1"/>
      <c r="G949" s="1"/>
      <c r="H949" s="1"/>
      <c r="I949" s="1"/>
    </row>
    <row r="950" spans="3:9" ht="15.75" customHeight="1">
      <c r="C950" s="1"/>
      <c r="D950" s="1"/>
      <c r="E950" s="1"/>
      <c r="F950" s="1"/>
      <c r="G950" s="1"/>
      <c r="H950" s="1"/>
      <c r="I950" s="1"/>
    </row>
    <row r="951" spans="3:9" ht="15.75" customHeight="1">
      <c r="C951" s="1"/>
      <c r="D951" s="1"/>
      <c r="E951" s="1"/>
      <c r="F951" s="1"/>
      <c r="G951" s="1"/>
      <c r="H951" s="1"/>
      <c r="I951" s="1"/>
    </row>
    <row r="952" spans="3:9" ht="15.75" customHeight="1">
      <c r="C952" s="1"/>
      <c r="D952" s="1"/>
      <c r="E952" s="1"/>
      <c r="F952" s="1"/>
      <c r="G952" s="1"/>
      <c r="H952" s="1"/>
      <c r="I952" s="1"/>
    </row>
    <row r="953" spans="3:9" ht="15.75" customHeight="1">
      <c r="C953" s="1"/>
      <c r="D953" s="1"/>
      <c r="E953" s="1"/>
      <c r="F953" s="1"/>
      <c r="G953" s="1"/>
      <c r="H953" s="1"/>
      <c r="I953" s="1"/>
    </row>
    <row r="954" spans="3:9" ht="15.75" customHeight="1">
      <c r="C954" s="1"/>
      <c r="D954" s="1"/>
      <c r="E954" s="1"/>
      <c r="F954" s="1"/>
      <c r="G954" s="1"/>
      <c r="H954" s="1"/>
      <c r="I954" s="1"/>
    </row>
    <row r="955" spans="3:9" ht="15.75" customHeight="1">
      <c r="C955" s="1"/>
      <c r="D955" s="1"/>
      <c r="E955" s="1"/>
      <c r="F955" s="1"/>
      <c r="G955" s="1"/>
      <c r="H955" s="1"/>
      <c r="I955" s="1"/>
    </row>
    <row r="956" spans="3:9" ht="15.75" customHeight="1">
      <c r="C956" s="1"/>
      <c r="D956" s="1"/>
      <c r="E956" s="1"/>
      <c r="F956" s="1"/>
      <c r="G956" s="1"/>
      <c r="H956" s="1"/>
      <c r="I956" s="1"/>
    </row>
    <row r="957" spans="3:9" ht="15.75" customHeight="1">
      <c r="C957" s="1"/>
      <c r="D957" s="1"/>
      <c r="E957" s="1"/>
      <c r="F957" s="1"/>
      <c r="G957" s="1"/>
      <c r="H957" s="1"/>
      <c r="I957" s="1"/>
    </row>
    <row r="958" spans="3:9" ht="15.75" customHeight="1">
      <c r="C958" s="1"/>
      <c r="D958" s="1"/>
      <c r="E958" s="1"/>
      <c r="F958" s="1"/>
      <c r="G958" s="1"/>
      <c r="H958" s="1"/>
      <c r="I958" s="1"/>
    </row>
    <row r="959" spans="3:9" ht="15.75" customHeight="1">
      <c r="C959" s="1"/>
      <c r="D959" s="1"/>
      <c r="E959" s="1"/>
      <c r="F959" s="1"/>
      <c r="G959" s="1"/>
      <c r="H959" s="1"/>
      <c r="I959" s="1"/>
    </row>
    <row r="960" spans="3:9" ht="15.75" customHeight="1">
      <c r="C960" s="1"/>
      <c r="D960" s="1"/>
      <c r="E960" s="1"/>
      <c r="F960" s="1"/>
      <c r="G960" s="1"/>
      <c r="H960" s="1"/>
      <c r="I960" s="1"/>
    </row>
    <row r="961" spans="3:9" ht="15.75" customHeight="1">
      <c r="C961" s="1"/>
      <c r="D961" s="1"/>
      <c r="E961" s="1"/>
      <c r="F961" s="1"/>
      <c r="G961" s="1"/>
      <c r="H961" s="1"/>
      <c r="I961" s="1"/>
    </row>
    <row r="962" spans="3:9" ht="15.75" customHeight="1">
      <c r="C962" s="1"/>
      <c r="D962" s="1"/>
      <c r="E962" s="1"/>
      <c r="F962" s="1"/>
      <c r="G962" s="1"/>
      <c r="H962" s="1"/>
      <c r="I962" s="1"/>
    </row>
    <row r="963" spans="3:9" ht="15.75" customHeight="1">
      <c r="C963" s="1"/>
      <c r="D963" s="1"/>
      <c r="E963" s="1"/>
      <c r="F963" s="1"/>
      <c r="G963" s="1"/>
      <c r="H963" s="1"/>
      <c r="I963" s="1"/>
    </row>
    <row r="964" spans="3:9" ht="15.75" customHeight="1">
      <c r="C964" s="1"/>
      <c r="D964" s="1"/>
      <c r="E964" s="1"/>
      <c r="F964" s="1"/>
      <c r="G964" s="1"/>
      <c r="H964" s="1"/>
      <c r="I964" s="1"/>
    </row>
    <row r="965" spans="3:9" ht="15.75" customHeight="1">
      <c r="C965" s="1"/>
      <c r="D965" s="1"/>
      <c r="E965" s="1"/>
      <c r="F965" s="1"/>
      <c r="G965" s="1"/>
      <c r="H965" s="1"/>
      <c r="I965" s="1"/>
    </row>
    <row r="966" spans="3:9" ht="15.75" customHeight="1">
      <c r="C966" s="1"/>
      <c r="D966" s="1"/>
      <c r="E966" s="1"/>
      <c r="F966" s="1"/>
      <c r="G966" s="1"/>
      <c r="H966" s="1"/>
      <c r="I966" s="1"/>
    </row>
    <row r="967" spans="3:9" ht="15.75" customHeight="1">
      <c r="C967" s="1"/>
      <c r="D967" s="1"/>
      <c r="E967" s="1"/>
      <c r="F967" s="1"/>
      <c r="G967" s="1"/>
      <c r="H967" s="1"/>
      <c r="I967" s="1"/>
    </row>
    <row r="968" spans="3:9" ht="15.75" customHeight="1">
      <c r="C968" s="1"/>
      <c r="D968" s="1"/>
      <c r="E968" s="1"/>
      <c r="F968" s="1"/>
      <c r="G968" s="1"/>
      <c r="H968" s="1"/>
      <c r="I968" s="1"/>
    </row>
    <row r="969" spans="3:9" ht="15.75" customHeight="1">
      <c r="C969" s="1"/>
      <c r="D969" s="1"/>
      <c r="E969" s="1"/>
      <c r="F969" s="1"/>
      <c r="G969" s="1"/>
      <c r="H969" s="1"/>
      <c r="I969" s="1"/>
    </row>
    <row r="970" spans="3:9" ht="15.75" customHeight="1">
      <c r="C970" s="1"/>
      <c r="D970" s="1"/>
      <c r="E970" s="1"/>
      <c r="F970" s="1"/>
      <c r="G970" s="1"/>
      <c r="H970" s="1"/>
      <c r="I970" s="1"/>
    </row>
    <row r="971" spans="3:9" ht="15.75" customHeight="1">
      <c r="C971" s="1"/>
      <c r="D971" s="1"/>
      <c r="E971" s="1"/>
      <c r="F971" s="1"/>
      <c r="G971" s="1"/>
      <c r="H971" s="1"/>
      <c r="I971" s="1"/>
    </row>
    <row r="972" spans="3:9" ht="15.75" customHeight="1">
      <c r="C972" s="1"/>
      <c r="D972" s="1"/>
      <c r="E972" s="1"/>
      <c r="F972" s="1"/>
      <c r="G972" s="1"/>
      <c r="H972" s="1"/>
      <c r="I972" s="1"/>
    </row>
    <row r="973" spans="3:9" ht="15.75" customHeight="1">
      <c r="C973" s="1"/>
      <c r="D973" s="1"/>
      <c r="E973" s="1"/>
      <c r="F973" s="1"/>
      <c r="G973" s="1"/>
      <c r="H973" s="1"/>
      <c r="I973" s="1"/>
    </row>
    <row r="974" spans="3:9" ht="15.75" customHeight="1">
      <c r="C974" s="1"/>
      <c r="D974" s="1"/>
      <c r="E974" s="1"/>
      <c r="F974" s="1"/>
      <c r="G974" s="1"/>
      <c r="H974" s="1"/>
      <c r="I974" s="1"/>
    </row>
    <row r="975" spans="3:9" ht="15.75" customHeight="1">
      <c r="C975" s="1"/>
      <c r="D975" s="1"/>
      <c r="E975" s="1"/>
      <c r="F975" s="1"/>
      <c r="G975" s="1"/>
      <c r="H975" s="1"/>
      <c r="I975" s="1"/>
    </row>
    <row r="976" spans="3:9" ht="15.75" customHeight="1">
      <c r="C976" s="1"/>
      <c r="D976" s="1"/>
      <c r="E976" s="1"/>
      <c r="F976" s="1"/>
      <c r="G976" s="1"/>
      <c r="H976" s="1"/>
      <c r="I976" s="1"/>
    </row>
    <row r="977" spans="3:9" ht="15.75" customHeight="1">
      <c r="C977" s="1"/>
      <c r="D977" s="1"/>
      <c r="E977" s="1"/>
      <c r="F977" s="1"/>
      <c r="G977" s="1"/>
      <c r="H977" s="1"/>
      <c r="I977" s="1"/>
    </row>
    <row r="978" spans="3:9" ht="15.75" customHeight="1">
      <c r="C978" s="1"/>
      <c r="D978" s="1"/>
      <c r="E978" s="1"/>
      <c r="F978" s="1"/>
      <c r="G978" s="1"/>
      <c r="H978" s="1"/>
      <c r="I978" s="1"/>
    </row>
    <row r="979" spans="3:9" ht="15.75" customHeight="1">
      <c r="C979" s="1"/>
      <c r="D979" s="1"/>
      <c r="E979" s="1"/>
      <c r="F979" s="1"/>
      <c r="G979" s="1"/>
      <c r="H979" s="1"/>
      <c r="I979" s="1"/>
    </row>
    <row r="980" spans="3:9" ht="15.75" customHeight="1">
      <c r="C980" s="1"/>
      <c r="D980" s="1"/>
      <c r="E980" s="1"/>
      <c r="F980" s="1"/>
      <c r="G980" s="1"/>
      <c r="H980" s="1"/>
      <c r="I980" s="1"/>
    </row>
    <row r="981" spans="3:9" ht="15.75" customHeight="1">
      <c r="C981" s="1"/>
      <c r="D981" s="1"/>
      <c r="E981" s="1"/>
      <c r="F981" s="1"/>
      <c r="G981" s="1"/>
      <c r="H981" s="1"/>
      <c r="I981" s="1"/>
    </row>
    <row r="982" spans="3:9" ht="15.75" customHeight="1">
      <c r="C982" s="1"/>
      <c r="D982" s="1"/>
      <c r="E982" s="1"/>
      <c r="F982" s="1"/>
      <c r="G982" s="1"/>
      <c r="H982" s="1"/>
      <c r="I982" s="1"/>
    </row>
    <row r="983" spans="3:9" ht="15.75" customHeight="1">
      <c r="C983" s="1"/>
      <c r="D983" s="1"/>
      <c r="E983" s="1"/>
      <c r="F983" s="1"/>
      <c r="G983" s="1"/>
      <c r="H983" s="1"/>
      <c r="I983" s="1"/>
    </row>
    <row r="984" spans="3:9" ht="15.75" customHeight="1">
      <c r="C984" s="1"/>
      <c r="D984" s="1"/>
      <c r="E984" s="1"/>
      <c r="F984" s="1"/>
      <c r="G984" s="1"/>
      <c r="H984" s="1"/>
      <c r="I984" s="1"/>
    </row>
    <row r="985" spans="3:9" ht="15.75" customHeight="1">
      <c r="C985" s="1"/>
      <c r="D985" s="1"/>
      <c r="E985" s="1"/>
      <c r="F985" s="1"/>
      <c r="G985" s="1"/>
      <c r="H985" s="1"/>
      <c r="I985" s="1"/>
    </row>
    <row r="986" spans="3:9" ht="15.75" customHeight="1">
      <c r="C986" s="1"/>
      <c r="D986" s="1"/>
      <c r="E986" s="1"/>
      <c r="F986" s="1"/>
      <c r="G986" s="1"/>
      <c r="H986" s="1"/>
      <c r="I986" s="1"/>
    </row>
    <row r="987" spans="3:9" ht="15.75" customHeight="1">
      <c r="C987" s="1"/>
      <c r="D987" s="1"/>
      <c r="E987" s="1"/>
      <c r="F987" s="1"/>
      <c r="G987" s="1"/>
      <c r="H987" s="1"/>
      <c r="I987" s="1"/>
    </row>
    <row r="988" spans="3:9" ht="15.75" customHeight="1">
      <c r="C988" s="1"/>
      <c r="D988" s="1"/>
      <c r="E988" s="1"/>
      <c r="F988" s="1"/>
      <c r="G988" s="1"/>
      <c r="H988" s="1"/>
      <c r="I988" s="1"/>
    </row>
    <row r="989" spans="3:9" ht="15.75" customHeight="1">
      <c r="C989" s="1"/>
      <c r="D989" s="1"/>
      <c r="E989" s="1"/>
      <c r="F989" s="1"/>
      <c r="G989" s="1"/>
      <c r="H989" s="1"/>
      <c r="I989" s="1"/>
    </row>
    <row r="990" spans="3:9" ht="15.75" customHeight="1">
      <c r="C990" s="1"/>
      <c r="D990" s="1"/>
      <c r="E990" s="1"/>
      <c r="F990" s="1"/>
      <c r="G990" s="1"/>
      <c r="H990" s="1"/>
      <c r="I990" s="1"/>
    </row>
    <row r="991" spans="3:9" ht="15.75" customHeight="1">
      <c r="C991" s="1"/>
      <c r="D991" s="1"/>
      <c r="E991" s="1"/>
      <c r="F991" s="1"/>
      <c r="G991" s="1"/>
      <c r="H991" s="1"/>
      <c r="I991" s="1"/>
    </row>
    <row r="992" spans="3:9" ht="15.75" customHeight="1">
      <c r="C992" s="1"/>
      <c r="D992" s="1"/>
      <c r="E992" s="1"/>
      <c r="F992" s="1"/>
      <c r="G992" s="1"/>
      <c r="H992" s="1"/>
      <c r="I992" s="1"/>
    </row>
    <row r="993" spans="3:9" ht="15.75" customHeight="1">
      <c r="C993" s="1"/>
      <c r="D993" s="1"/>
      <c r="E993" s="1"/>
      <c r="F993" s="1"/>
      <c r="G993" s="1"/>
      <c r="H993" s="1"/>
      <c r="I993" s="1"/>
    </row>
    <row r="994" spans="3:9" ht="15.75" customHeight="1">
      <c r="C994" s="1"/>
      <c r="D994" s="1"/>
      <c r="E994" s="1"/>
      <c r="F994" s="1"/>
      <c r="G994" s="1"/>
      <c r="H994" s="1"/>
      <c r="I994" s="1"/>
    </row>
    <row r="995" spans="3:9" ht="15.75" customHeight="1">
      <c r="C995" s="1"/>
      <c r="D995" s="1"/>
      <c r="E995" s="1"/>
      <c r="F995" s="1"/>
      <c r="G995" s="1"/>
      <c r="H995" s="1"/>
      <c r="I995" s="1"/>
    </row>
    <row r="996" spans="3:9" ht="15.75" customHeight="1">
      <c r="C996" s="1"/>
      <c r="D996" s="1"/>
      <c r="E996" s="1"/>
      <c r="F996" s="1"/>
      <c r="G996" s="1"/>
      <c r="H996" s="1"/>
      <c r="I996" s="1"/>
    </row>
    <row r="997" spans="3:9" ht="15.75" customHeight="1">
      <c r="C997" s="1"/>
      <c r="D997" s="1"/>
      <c r="E997" s="1"/>
      <c r="F997" s="1"/>
      <c r="G997" s="1"/>
      <c r="H997" s="1"/>
      <c r="I997" s="1"/>
    </row>
    <row r="998" spans="3:9" ht="15.75" customHeight="1">
      <c r="C998" s="1"/>
      <c r="D998" s="1"/>
      <c r="E998" s="1"/>
      <c r="F998" s="1"/>
      <c r="G998" s="1"/>
      <c r="H998" s="1"/>
      <c r="I998" s="1"/>
    </row>
    <row r="999" spans="3:9" ht="15.75" customHeight="1">
      <c r="C999" s="1"/>
      <c r="D999" s="1"/>
      <c r="E999" s="1"/>
      <c r="F999" s="1"/>
      <c r="G999" s="1"/>
      <c r="H999" s="1"/>
      <c r="I999" s="1"/>
    </row>
    <row r="1000" spans="3:9" ht="15.75" customHeight="1">
      <c r="C1000" s="1"/>
      <c r="D1000" s="1"/>
      <c r="E1000" s="1"/>
      <c r="F1000" s="1"/>
      <c r="G1000" s="1"/>
      <c r="H1000" s="1"/>
      <c r="I1000" s="1"/>
    </row>
  </sheetData>
  <sheetProtection algorithmName="SHA-512" hashValue="2pa3Y8ji5iOlTgKB+M5WVSEBFt3I6x1lcKMCS5glscBcDbu3kaYHi5Z3omq6poo9z3engoK3T/85JJnQ6MOCKg==" saltValue="ZRybhBu24Jk/pl+1R/kyNQ==" spinCount="100000" sheet="1" objects="1" scenarios="1"/>
  <mergeCells count="1">
    <mergeCell ref="C4:C8"/>
  </mergeCells>
  <dataValidations count="1">
    <dataValidation type="list" allowBlank="1" showErrorMessage="1" sqref="G11:G24 G27:G38 G41:G51 G54:G71 G74:G85" xr:uid="{00000000-0002-0000-0100-000000000000}">
      <formula1>$I$14:$I$18</formula1>
    </dataValidation>
  </dataValidations>
  <printOptions horizontalCentered="1" gridLines="1"/>
  <pageMargins left="0.7" right="0.7" top="0.75" bottom="0.75" header="0" footer="0"/>
  <pageSetup pageOrder="overThenDown" orientation="portrait" cellComments="atEnd"/>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outlinePr summaryBelow="0" summaryRight="0"/>
  </sheetPr>
  <dimension ref="A1:Z1000"/>
  <sheetViews>
    <sheetView showGridLines="0" workbookViewId="0"/>
  </sheetViews>
  <sheetFormatPr defaultColWidth="14.44140625" defaultRowHeight="15" customHeight="1"/>
  <cols>
    <col min="1" max="1" width="3.5546875" customWidth="1"/>
    <col min="2" max="2" width="15.88671875" customWidth="1"/>
    <col min="3" max="3" width="11.44140625" customWidth="1"/>
    <col min="4" max="4" width="17.109375" customWidth="1"/>
    <col min="5" max="5" width="13.5546875" customWidth="1"/>
    <col min="6" max="6" width="15.44140625" customWidth="1"/>
    <col min="7" max="7" width="3.33203125" customWidth="1"/>
    <col min="8" max="8" width="29.109375" customWidth="1"/>
    <col min="9" max="9" width="12.33203125" customWidth="1"/>
    <col min="10" max="10" width="11.6640625" customWidth="1"/>
    <col min="11" max="11" width="19.88671875" customWidth="1"/>
    <col min="12" max="12" width="11.6640625" customWidth="1"/>
    <col min="13" max="13" width="3.6640625" customWidth="1"/>
    <col min="14" max="14" width="29" customWidth="1"/>
    <col min="15" max="15" width="17.33203125" customWidth="1"/>
    <col min="16" max="16" width="67.88671875" customWidth="1"/>
    <col min="17" max="26" width="17.33203125" customWidth="1"/>
  </cols>
  <sheetData>
    <row r="1" spans="1:26" ht="15" customHeight="1">
      <c r="B1" s="13"/>
      <c r="C1" s="74"/>
      <c r="D1" s="6"/>
      <c r="E1" s="541"/>
      <c r="F1" s="1"/>
      <c r="G1" s="1"/>
      <c r="H1" s="1"/>
      <c r="I1" s="1"/>
      <c r="J1" s="1"/>
      <c r="K1" s="1"/>
      <c r="L1" s="1"/>
      <c r="M1" s="1"/>
      <c r="N1" s="1"/>
      <c r="O1" s="1"/>
      <c r="P1" s="1"/>
      <c r="Q1" s="1"/>
      <c r="R1" s="1"/>
    </row>
    <row r="2" spans="1:26" ht="20.25" customHeight="1">
      <c r="B2" s="540" t="s">
        <v>868</v>
      </c>
      <c r="C2" s="74"/>
      <c r="D2" s="6"/>
      <c r="E2" s="541"/>
      <c r="F2" s="1"/>
      <c r="G2" s="1"/>
      <c r="H2" s="1"/>
      <c r="I2" s="1"/>
      <c r="J2" s="1"/>
      <c r="K2" s="1"/>
      <c r="L2" s="1"/>
      <c r="M2" s="1"/>
      <c r="N2" s="1"/>
      <c r="O2" s="1"/>
      <c r="P2" s="1"/>
      <c r="Q2" s="1"/>
      <c r="R2" s="1"/>
    </row>
    <row r="3" spans="1:26" ht="15" customHeight="1">
      <c r="B3" s="6"/>
      <c r="C3" s="6"/>
      <c r="D3" s="6"/>
      <c r="E3" s="541"/>
      <c r="F3" s="1"/>
      <c r="G3" s="1"/>
      <c r="H3" s="1"/>
      <c r="I3" s="1"/>
      <c r="J3" s="1"/>
      <c r="K3" s="1"/>
      <c r="L3" s="1"/>
      <c r="M3" s="1"/>
      <c r="N3" s="1"/>
      <c r="O3" s="1"/>
      <c r="P3" s="1"/>
      <c r="Q3" s="1"/>
      <c r="R3" s="1"/>
    </row>
    <row r="4" spans="1:26" ht="15" customHeight="1">
      <c r="B4" s="828" t="s">
        <v>869</v>
      </c>
      <c r="C4" s="6"/>
      <c r="D4" s="6"/>
      <c r="E4" s="541"/>
      <c r="F4" s="1"/>
      <c r="G4" s="1"/>
      <c r="H4" s="1"/>
      <c r="I4" s="1"/>
      <c r="J4" s="1"/>
      <c r="K4" s="1"/>
      <c r="L4" s="1"/>
      <c r="M4" s="1"/>
      <c r="N4" s="1"/>
      <c r="O4" s="1"/>
      <c r="P4" s="1"/>
      <c r="Q4" s="1"/>
      <c r="R4" s="1"/>
    </row>
    <row r="5" spans="1:26" ht="26.4">
      <c r="B5" s="264" t="s">
        <v>870</v>
      </c>
      <c r="C5" s="829" t="str">
        <f>'REV &amp; COGS'!K16</f>
        <v>Product Sold by</v>
      </c>
      <c r="D5" s="829" t="str">
        <f>'REV &amp; COGS'!O16</f>
        <v>Units Sold</v>
      </c>
      <c r="E5" s="829" t="str">
        <f>'REV &amp; COGS'!Q16</f>
        <v>Sale price per unit</v>
      </c>
      <c r="F5" s="829" t="str">
        <f>'REV &amp; COGS'!R16</f>
        <v>Apr - Sep Rev</v>
      </c>
      <c r="G5" s="1"/>
      <c r="H5" s="830" t="s">
        <v>871</v>
      </c>
      <c r="I5" s="831" t="s">
        <v>558</v>
      </c>
      <c r="J5" s="831" t="s">
        <v>872</v>
      </c>
      <c r="K5" s="831" t="s">
        <v>873</v>
      </c>
      <c r="L5" s="831" t="s">
        <v>874</v>
      </c>
      <c r="M5" s="1"/>
      <c r="N5" s="1012" t="s">
        <v>875</v>
      </c>
      <c r="O5" s="973"/>
      <c r="P5" s="973"/>
      <c r="Q5" s="973"/>
      <c r="R5" s="974"/>
    </row>
    <row r="6" spans="1:26" ht="27" customHeight="1">
      <c r="A6" s="28"/>
      <c r="B6" s="832" t="str">
        <f>'REV &amp; COGS'!A17</f>
        <v>Romaine</v>
      </c>
      <c r="C6" s="370" t="str">
        <f>'REV &amp; COGS'!K17</f>
        <v>24 ct case</v>
      </c>
      <c r="D6" s="833">
        <f>'REV &amp; COGS'!O17</f>
        <v>57.633333333333333</v>
      </c>
      <c r="E6" s="58">
        <f>'REV &amp; COGS'!Q17</f>
        <v>54</v>
      </c>
      <c r="F6" s="58">
        <f>'REV &amp; COGS'!R17</f>
        <v>3112.2</v>
      </c>
      <c r="G6" s="1"/>
      <c r="H6" s="595" t="s">
        <v>876</v>
      </c>
      <c r="I6" s="131">
        <f>'Plant &amp; Fish Production'!O22+'Plant &amp; Fish Production'!O42</f>
        <v>12560.08</v>
      </c>
      <c r="J6" s="131">
        <f t="shared" ref="J6:J8" si="0">I6/12</f>
        <v>1046.6733333333334</v>
      </c>
      <c r="K6" s="131">
        <f t="shared" ref="K6:K8" si="1">I6/52</f>
        <v>241.54</v>
      </c>
      <c r="L6" s="131">
        <f>'REV &amp; COGS'!J31+'REV &amp; COGS'!J49</f>
        <v>518.70000000000005</v>
      </c>
      <c r="M6" s="28"/>
      <c r="N6" s="595" t="str">
        <f>IF('Please Read First'!C11="metric", "Daily Feed Input in kg", "Daily Feed Input in lbs")</f>
        <v>Daily Feed Input in lbs</v>
      </c>
      <c r="O6" s="224" t="str">
        <f>'Plant &amp; Fish Production'!C69</f>
        <v/>
      </c>
      <c r="P6" s="1013" t="s">
        <v>877</v>
      </c>
      <c r="Q6" s="973"/>
      <c r="R6" s="974"/>
      <c r="S6" s="28"/>
      <c r="T6" s="28"/>
      <c r="U6" s="28"/>
      <c r="V6" s="28"/>
      <c r="W6" s="28"/>
      <c r="X6" s="28"/>
      <c r="Y6" s="28"/>
      <c r="Z6" s="28"/>
    </row>
    <row r="7" spans="1:26" ht="15" customHeight="1">
      <c r="A7" s="28"/>
      <c r="B7" s="832" t="str">
        <f>'REV &amp; COGS'!A18</f>
        <v>Bibb Lettuce</v>
      </c>
      <c r="C7" s="370">
        <f>'REV &amp; COGS'!K18</f>
        <v>0</v>
      </c>
      <c r="D7" s="833" t="str">
        <f>'REV &amp; COGS'!O18</f>
        <v/>
      </c>
      <c r="E7" s="58">
        <f>'REV &amp; COGS'!Q18</f>
        <v>0</v>
      </c>
      <c r="F7" s="58" t="str">
        <f>'REV &amp; COGS'!R18</f>
        <v/>
      </c>
      <c r="G7" s="1"/>
      <c r="H7" s="595" t="str">
        <f>IF('Please Read First'!$C$11="metric", "Media Beds (kg of product)", "Media Beds (lbs of product)")</f>
        <v>Media Beds (lbs of product)</v>
      </c>
      <c r="I7" s="131">
        <f>'Plant &amp; Fish Production'!N61+'Plant &amp; Fish Production'!N79</f>
        <v>0</v>
      </c>
      <c r="J7" s="131">
        <f t="shared" si="0"/>
        <v>0</v>
      </c>
      <c r="K7" s="131">
        <f t="shared" si="1"/>
        <v>0</v>
      </c>
      <c r="L7" s="131">
        <f>'Plant &amp; Fish Production'!N79+'Plant &amp; Fish Production'!N61</f>
        <v>0</v>
      </c>
      <c r="M7" s="28"/>
      <c r="N7" s="2" t="str">
        <f>IF('Please Read First'!C11="metric", "Target harvest weight in kg", "Target Harvest Weight in lbs")</f>
        <v>Target Harvest Weight in lbs</v>
      </c>
      <c r="O7" s="226">
        <f>'Plant &amp; Fish Production'!C56</f>
        <v>0</v>
      </c>
      <c r="P7" s="1014" t="s">
        <v>878</v>
      </c>
      <c r="Q7" s="973"/>
      <c r="R7" s="974"/>
      <c r="S7" s="28"/>
      <c r="T7" s="28"/>
      <c r="U7" s="28"/>
      <c r="V7" s="28"/>
      <c r="W7" s="28"/>
      <c r="X7" s="28"/>
      <c r="Y7" s="28"/>
      <c r="Z7" s="28"/>
    </row>
    <row r="8" spans="1:26" ht="15" customHeight="1">
      <c r="A8" s="28"/>
      <c r="B8" s="832" t="str">
        <f>'REV &amp; COGS'!A19</f>
        <v>Green Star</v>
      </c>
      <c r="C8" s="370">
        <f>'REV &amp; COGS'!K19</f>
        <v>0</v>
      </c>
      <c r="D8" s="833" t="str">
        <f>'REV &amp; COGS'!O19</f>
        <v/>
      </c>
      <c r="E8" s="58">
        <f>'REV &amp; COGS'!Q19</f>
        <v>0</v>
      </c>
      <c r="F8" s="58" t="str">
        <f>'REV &amp; COGS'!R19</f>
        <v/>
      </c>
      <c r="G8" s="1"/>
      <c r="H8" s="595" t="s">
        <v>879</v>
      </c>
      <c r="I8" s="131">
        <f>'REV &amp; COGS'!I107</f>
        <v>156</v>
      </c>
      <c r="J8" s="131">
        <f t="shared" si="0"/>
        <v>13</v>
      </c>
      <c r="K8" s="131">
        <f t="shared" si="1"/>
        <v>3</v>
      </c>
      <c r="L8" s="131">
        <f>'REV &amp; COGS'!P107</f>
        <v>0</v>
      </c>
      <c r="M8" s="28"/>
      <c r="N8" s="2" t="str">
        <f>IF('Please Read First'!C11="metric", "Target Stocking density in kg/L", "Target Stocking Density in lbs/gal")</f>
        <v>Target Stocking Density in lbs/gal</v>
      </c>
      <c r="O8" s="226">
        <f>'Plant &amp; Fish Production'!C65</f>
        <v>0.5</v>
      </c>
      <c r="P8" s="1014" t="s">
        <v>880</v>
      </c>
      <c r="Q8" s="973"/>
      <c r="R8" s="974"/>
      <c r="S8" s="28"/>
      <c r="T8" s="28"/>
      <c r="U8" s="28"/>
      <c r="V8" s="28"/>
      <c r="W8" s="28"/>
      <c r="X8" s="28"/>
      <c r="Y8" s="28"/>
      <c r="Z8" s="28"/>
    </row>
    <row r="9" spans="1:26" ht="23.25" customHeight="1">
      <c r="A9" s="28"/>
      <c r="B9" s="832" t="str">
        <f>'REV &amp; COGS'!A20</f>
        <v>Mustard Greens</v>
      </c>
      <c r="C9" s="370">
        <f>'REV &amp; COGS'!K20</f>
        <v>0</v>
      </c>
      <c r="D9" s="833" t="str">
        <f>'REV &amp; COGS'!O20</f>
        <v/>
      </c>
      <c r="E9" s="58">
        <f>'REV &amp; COGS'!Q20</f>
        <v>0</v>
      </c>
      <c r="F9" s="58" t="str">
        <f>'REV &amp; COGS'!R20</f>
        <v/>
      </c>
      <c r="G9" s="1"/>
      <c r="H9" s="595" t="str">
        <f>IF('Please Read First'!$C$11="metric", "Fish live weight (kg)", "Fish live weight (lbs)")</f>
        <v>Fish live weight (lbs)</v>
      </c>
      <c r="I9" s="131" t="str">
        <f>'Plant &amp; Fish Production'!C73</f>
        <v/>
      </c>
      <c r="J9" s="131">
        <f>IFERROR(I9/12, 0)</f>
        <v>0</v>
      </c>
      <c r="K9" s="131">
        <f>IFERROR(I9/52, 0)</f>
        <v>0</v>
      </c>
      <c r="L9" s="131" t="str">
        <f>I9</f>
        <v/>
      </c>
      <c r="M9" s="28"/>
      <c r="N9" s="832" t="s">
        <v>881</v>
      </c>
      <c r="O9" s="834" t="str">
        <f>'Plant &amp; Fish Production'!C78</f>
        <v/>
      </c>
      <c r="P9" s="1013" t="s">
        <v>882</v>
      </c>
      <c r="Q9" s="973"/>
      <c r="R9" s="974"/>
      <c r="S9" s="28"/>
      <c r="T9" s="28"/>
      <c r="U9" s="28"/>
      <c r="V9" s="28"/>
      <c r="W9" s="28"/>
      <c r="X9" s="28"/>
      <c r="Y9" s="28"/>
      <c r="Z9" s="28"/>
    </row>
    <row r="10" spans="1:26" ht="15" customHeight="1">
      <c r="A10" s="28"/>
      <c r="B10" s="832" t="str">
        <f>'REV &amp; COGS'!A21</f>
        <v>Basil</v>
      </c>
      <c r="C10" s="370">
        <f>'REV &amp; COGS'!K21</f>
        <v>0</v>
      </c>
      <c r="D10" s="833" t="str">
        <f>'REV &amp; COGS'!O21</f>
        <v/>
      </c>
      <c r="E10" s="58">
        <f>'REV &amp; COGS'!Q21</f>
        <v>0</v>
      </c>
      <c r="F10" s="58" t="str">
        <f>'REV &amp; COGS'!R21</f>
        <v/>
      </c>
      <c r="G10" s="1"/>
      <c r="H10" s="1"/>
      <c r="I10" s="1"/>
      <c r="J10" s="1"/>
      <c r="K10" s="1"/>
      <c r="L10" s="1"/>
      <c r="M10" s="28"/>
      <c r="N10" s="832" t="str">
        <f>'Plant &amp; Fish Production'!B59</f>
        <v>Growout period (months)</v>
      </c>
      <c r="O10" s="834">
        <f>'Plant &amp; Fish Production'!C59</f>
        <v>12</v>
      </c>
      <c r="P10" s="1013" t="s">
        <v>883</v>
      </c>
      <c r="Q10" s="973"/>
      <c r="R10" s="974"/>
      <c r="S10" s="28"/>
      <c r="T10" s="28"/>
      <c r="U10" s="28"/>
      <c r="V10" s="28"/>
      <c r="W10" s="28"/>
      <c r="X10" s="28"/>
      <c r="Y10" s="28"/>
      <c r="Z10" s="28"/>
    </row>
    <row r="11" spans="1:26" ht="27" customHeight="1">
      <c r="A11" s="28"/>
      <c r="B11" s="832" t="str">
        <f>'REV &amp; COGS'!A22</f>
        <v/>
      </c>
      <c r="C11" s="370">
        <f>'REV &amp; COGS'!K22</f>
        <v>0</v>
      </c>
      <c r="D11" s="833" t="str">
        <f>'REV &amp; COGS'!O22</f>
        <v/>
      </c>
      <c r="E11" s="58">
        <f>'REV &amp; COGS'!Q22</f>
        <v>0</v>
      </c>
      <c r="F11" s="58" t="str">
        <f>'REV &amp; COGS'!R22</f>
        <v/>
      </c>
      <c r="G11" s="1"/>
      <c r="H11" s="83" t="str">
        <f>'Produce &amp; Fish Sales'!B3</f>
        <v>Growing System</v>
      </c>
      <c r="I11" s="835" t="str">
        <f>'Produce &amp; Fish Sales'!D3</f>
        <v>Year 1</v>
      </c>
      <c r="J11" s="835" t="str">
        <f>'Produce &amp; Fish Sales'!E3</f>
        <v>Year 2</v>
      </c>
      <c r="K11" s="835" t="str">
        <f>'Produce &amp; Fish Sales'!F3</f>
        <v>Year 3</v>
      </c>
      <c r="L11" s="835" t="str">
        <f>'Produce &amp; Fish Sales'!G3</f>
        <v>Year 4</v>
      </c>
      <c r="M11" s="1"/>
      <c r="N11" s="832" t="str">
        <f>'Plant &amp; Fish Production'!B60</f>
        <v>Number of tanks (or age cohorts of fish)</v>
      </c>
      <c r="O11" s="834">
        <f>'Plant &amp; Fish Production'!C60</f>
        <v>1</v>
      </c>
      <c r="P11" s="1013" t="s">
        <v>884</v>
      </c>
      <c r="Q11" s="973"/>
      <c r="R11" s="974"/>
      <c r="S11" s="28"/>
      <c r="T11" s="28"/>
      <c r="U11" s="28"/>
      <c r="V11" s="28"/>
      <c r="W11" s="28"/>
      <c r="X11" s="28"/>
      <c r="Y11" s="28"/>
      <c r="Z11" s="28"/>
    </row>
    <row r="12" spans="1:26" ht="27" customHeight="1">
      <c r="B12" s="832" t="str">
        <f>'REV &amp; COGS'!A23</f>
        <v/>
      </c>
      <c r="C12" s="370">
        <f>'REV &amp; COGS'!K23</f>
        <v>0</v>
      </c>
      <c r="D12" s="833" t="str">
        <f>'REV &amp; COGS'!O23</f>
        <v/>
      </c>
      <c r="E12" s="58">
        <f>'REV &amp; COGS'!Q23</f>
        <v>0</v>
      </c>
      <c r="F12" s="58" t="str">
        <f>'REV &amp; COGS'!R23</f>
        <v/>
      </c>
      <c r="G12" s="1"/>
      <c r="H12" s="2" t="str">
        <f>'Produce &amp; Fish Sales'!B4</f>
        <v>DWC</v>
      </c>
      <c r="I12" s="58">
        <f>'Produce &amp; Fish Sales'!D4</f>
        <v>1037.3999999999999</v>
      </c>
      <c r="J12" s="58">
        <f>'Produce &amp; Fish Sales'!E4</f>
        <v>3112.1999999999994</v>
      </c>
      <c r="K12" s="58">
        <f>'Produce &amp; Fish Sales'!F4</f>
        <v>3112.1999999999994</v>
      </c>
      <c r="L12" s="58">
        <f>'Produce &amp; Fish Sales'!G4</f>
        <v>3112.1999999999994</v>
      </c>
      <c r="M12" s="1"/>
      <c r="N12" s="832" t="str">
        <f>'REV &amp; COGS'!F9</f>
        <v>Restock every (months)</v>
      </c>
      <c r="O12" s="390">
        <f>'REV &amp; COGS'!F10</f>
        <v>12</v>
      </c>
      <c r="P12" s="1013" t="s">
        <v>885</v>
      </c>
      <c r="Q12" s="973"/>
      <c r="R12" s="974"/>
    </row>
    <row r="13" spans="1:26" ht="13.2">
      <c r="B13" s="832" t="str">
        <f>'REV &amp; COGS'!A24</f>
        <v/>
      </c>
      <c r="C13" s="370">
        <f>'REV &amp; COGS'!K24</f>
        <v>0</v>
      </c>
      <c r="D13" s="833" t="str">
        <f>'REV &amp; COGS'!O24</f>
        <v/>
      </c>
      <c r="E13" s="58">
        <f>'REV &amp; COGS'!Q24</f>
        <v>0</v>
      </c>
      <c r="F13" s="58" t="str">
        <f>'REV &amp; COGS'!R24</f>
        <v/>
      </c>
      <c r="G13" s="1"/>
      <c r="H13" s="2" t="str">
        <f>'Produce &amp; Fish Sales'!B5</f>
        <v>Media Beds</v>
      </c>
      <c r="I13" s="58">
        <f>'Produce &amp; Fish Sales'!D5</f>
        <v>0</v>
      </c>
      <c r="J13" s="58">
        <f>'Produce &amp; Fish Sales'!E5</f>
        <v>0</v>
      </c>
      <c r="K13" s="58">
        <f>'Produce &amp; Fish Sales'!F5</f>
        <v>0</v>
      </c>
      <c r="L13" s="58">
        <f>'Produce &amp; Fish Sales'!G5</f>
        <v>0</v>
      </c>
      <c r="M13" s="1"/>
      <c r="N13" s="2" t="str">
        <f>IF('Please Read First'!C11="metric", "Weight per Harvest in kg", "Weight per Harvest in lbs")</f>
        <v>Weight per Harvest in lbs</v>
      </c>
      <c r="O13" s="836" t="str">
        <f>'Plant &amp; Fish Production'!C74</f>
        <v/>
      </c>
      <c r="P13" s="1013" t="s">
        <v>886</v>
      </c>
      <c r="Q13" s="973"/>
      <c r="R13" s="974"/>
    </row>
    <row r="14" spans="1:26" ht="15" customHeight="1">
      <c r="B14" s="832" t="str">
        <f>'REV &amp; COGS'!A25</f>
        <v/>
      </c>
      <c r="C14" s="370">
        <f>'REV &amp; COGS'!K25</f>
        <v>0</v>
      </c>
      <c r="D14" s="833" t="str">
        <f>'REV &amp; COGS'!O25</f>
        <v/>
      </c>
      <c r="E14" s="58">
        <f>'REV &amp; COGS'!Q25</f>
        <v>0</v>
      </c>
      <c r="F14" s="58" t="str">
        <f>'REV &amp; COGS'!R25</f>
        <v/>
      </c>
      <c r="G14" s="1"/>
      <c r="H14" s="2" t="str">
        <f>'Produce &amp; Fish Sales'!B6</f>
        <v>Microgreens</v>
      </c>
      <c r="I14" s="58">
        <f>'Produce &amp; Fish Sales'!D6</f>
        <v>0</v>
      </c>
      <c r="J14" s="58">
        <f>'Produce &amp; Fish Sales'!E6</f>
        <v>0</v>
      </c>
      <c r="K14" s="58">
        <f>'Produce &amp; Fish Sales'!F6</f>
        <v>0</v>
      </c>
      <c r="L14" s="58">
        <f>'Produce &amp; Fish Sales'!G6</f>
        <v>0</v>
      </c>
      <c r="M14" s="1"/>
      <c r="N14" s="2" t="str">
        <f>IF('Please Read First'!C11="metric", "Water volume per tank in Liters", "Water Volume per tank in gallons")</f>
        <v>Water Volume per tank in gallons</v>
      </c>
      <c r="O14" s="833" t="str">
        <f>'Plant &amp; Fish Production'!C75</f>
        <v/>
      </c>
      <c r="P14" s="1014" t="s">
        <v>887</v>
      </c>
      <c r="Q14" s="973"/>
      <c r="R14" s="974"/>
    </row>
    <row r="15" spans="1:26" ht="15" customHeight="1">
      <c r="B15" s="832" t="str">
        <f>'REV &amp; COGS'!A26</f>
        <v/>
      </c>
      <c r="C15" s="370">
        <f>'REV &amp; COGS'!K26</f>
        <v>0</v>
      </c>
      <c r="D15" s="833" t="str">
        <f>'REV &amp; COGS'!O26</f>
        <v/>
      </c>
      <c r="E15" s="58">
        <f>'REV &amp; COGS'!Q26</f>
        <v>0</v>
      </c>
      <c r="F15" s="58" t="str">
        <f>'REV &amp; COGS'!R26</f>
        <v/>
      </c>
      <c r="G15" s="1"/>
      <c r="H15" s="2" t="str">
        <f>'Produce &amp; Fish Sales'!B7</f>
        <v>Fish</v>
      </c>
      <c r="I15" s="58">
        <f>'Produce &amp; Fish Sales'!D7</f>
        <v>0</v>
      </c>
      <c r="J15" s="58">
        <f>'Produce &amp; Fish Sales'!E7</f>
        <v>0</v>
      </c>
      <c r="K15" s="58">
        <f>'Produce &amp; Fish Sales'!F7</f>
        <v>0</v>
      </c>
      <c r="L15" s="58">
        <f>'Produce &amp; Fish Sales'!G7</f>
        <v>0</v>
      </c>
      <c r="M15" s="1"/>
      <c r="N15" s="2" t="str">
        <f>IF('Please Read First'!C11="metric", "Annual Weight in kg", "Annual Weight in lbs")</f>
        <v>Annual Weight in lbs</v>
      </c>
      <c r="O15" s="224" t="str">
        <f>'Plant &amp; Fish Production'!C73</f>
        <v/>
      </c>
      <c r="P15" s="1014" t="s">
        <v>888</v>
      </c>
      <c r="Q15" s="973"/>
      <c r="R15" s="974"/>
    </row>
    <row r="16" spans="1:26" ht="15" customHeight="1">
      <c r="B16" s="832" t="str">
        <f>'REV &amp; COGS'!A27</f>
        <v/>
      </c>
      <c r="C16" s="370">
        <f>'REV &amp; COGS'!K27</f>
        <v>0</v>
      </c>
      <c r="D16" s="833" t="str">
        <f>'REV &amp; COGS'!O27</f>
        <v/>
      </c>
      <c r="E16" s="58">
        <f>'REV &amp; COGS'!Q27</f>
        <v>0</v>
      </c>
      <c r="F16" s="58" t="str">
        <f>'REV &amp; COGS'!R27</f>
        <v/>
      </c>
      <c r="G16" s="1"/>
      <c r="H16" s="48" t="str">
        <f>'Produce &amp; Fish Sales'!B8</f>
        <v>Totals</v>
      </c>
      <c r="I16" s="75">
        <f>'Produce &amp; Fish Sales'!D8</f>
        <v>1037.3999999999999</v>
      </c>
      <c r="J16" s="75">
        <f>'Produce &amp; Fish Sales'!E8</f>
        <v>3112.1999999999994</v>
      </c>
      <c r="K16" s="75">
        <f>'Produce &amp; Fish Sales'!F8</f>
        <v>3112.1999999999994</v>
      </c>
      <c r="L16" s="75">
        <f>'Produce &amp; Fish Sales'!G8</f>
        <v>3112.1999999999994</v>
      </c>
      <c r="M16" s="1"/>
      <c r="N16" s="1"/>
      <c r="O16" s="1"/>
      <c r="P16" s="1"/>
      <c r="Q16" s="1"/>
      <c r="R16" s="1"/>
    </row>
    <row r="17" spans="2:21" ht="15" customHeight="1">
      <c r="B17" s="832" t="str">
        <f>'REV &amp; COGS'!A28</f>
        <v/>
      </c>
      <c r="C17" s="370">
        <f>'REV &amp; COGS'!K28</f>
        <v>0</v>
      </c>
      <c r="D17" s="833" t="str">
        <f>'REV &amp; COGS'!O28</f>
        <v/>
      </c>
      <c r="E17" s="58">
        <f>'REV &amp; COGS'!Q28</f>
        <v>0</v>
      </c>
      <c r="F17" s="58" t="str">
        <f>'REV &amp; COGS'!R28</f>
        <v/>
      </c>
      <c r="G17" s="1"/>
      <c r="H17" s="27"/>
      <c r="I17" s="79"/>
      <c r="J17" s="79"/>
      <c r="K17" s="79"/>
      <c r="L17" s="79"/>
      <c r="M17" s="1"/>
      <c r="N17" s="94"/>
      <c r="O17" s="1"/>
      <c r="P17" s="1"/>
      <c r="Q17" s="1"/>
      <c r="R17" s="1"/>
    </row>
    <row r="18" spans="2:21" ht="15" customHeight="1">
      <c r="B18" s="832" t="str">
        <f>'REV &amp; COGS'!A29</f>
        <v/>
      </c>
      <c r="C18" s="370">
        <f>'REV &amp; COGS'!K29</f>
        <v>0</v>
      </c>
      <c r="D18" s="833" t="str">
        <f>'REV &amp; COGS'!O29</f>
        <v/>
      </c>
      <c r="E18" s="58">
        <f>'REV &amp; COGS'!Q29</f>
        <v>0</v>
      </c>
      <c r="F18" s="58" t="str">
        <f>'REV &amp; COGS'!R29</f>
        <v/>
      </c>
      <c r="G18" s="1"/>
      <c r="H18" s="837" t="s">
        <v>889</v>
      </c>
      <c r="I18" s="838"/>
      <c r="J18" s="838"/>
      <c r="K18" s="838"/>
      <c r="L18" s="838"/>
      <c r="M18" s="1"/>
      <c r="N18" s="839" t="s">
        <v>890</v>
      </c>
      <c r="O18" s="840" t="str">
        <f>IFERROR(IRR('Summary Data'!B49:M49), "net income negative")</f>
        <v>net income negative</v>
      </c>
      <c r="P18" s="1015" t="s">
        <v>891</v>
      </c>
      <c r="Q18" s="1016"/>
      <c r="R18" s="1016"/>
      <c r="S18" s="1016"/>
      <c r="T18" s="1016"/>
      <c r="U18" s="990"/>
    </row>
    <row r="19" spans="2:21" ht="15" customHeight="1">
      <c r="B19" s="832" t="str">
        <f>'REV &amp; COGS'!A30</f>
        <v/>
      </c>
      <c r="C19" s="370">
        <f>'REV &amp; COGS'!K30</f>
        <v>0</v>
      </c>
      <c r="D19" s="833" t="str">
        <f>'REV &amp; COGS'!O30</f>
        <v/>
      </c>
      <c r="E19" s="58">
        <f>'REV &amp; COGS'!Q30</f>
        <v>0</v>
      </c>
      <c r="F19" s="58" t="str">
        <f>'REV &amp; COGS'!R30</f>
        <v/>
      </c>
      <c r="G19" s="1"/>
      <c r="H19" s="841" t="s">
        <v>892</v>
      </c>
      <c r="I19" s="842" t="s">
        <v>76</v>
      </c>
      <c r="J19" s="842" t="s">
        <v>77</v>
      </c>
      <c r="K19" s="842" t="s">
        <v>78</v>
      </c>
      <c r="L19" s="842" t="s">
        <v>79</v>
      </c>
      <c r="M19" s="1"/>
      <c r="N19" s="276"/>
      <c r="O19" s="843"/>
      <c r="P19" s="984"/>
      <c r="Q19" s="968"/>
      <c r="R19" s="968"/>
      <c r="S19" s="968"/>
      <c r="T19" s="968"/>
      <c r="U19" s="976"/>
    </row>
    <row r="20" spans="2:21" ht="15" customHeight="1">
      <c r="B20" s="605" t="s">
        <v>893</v>
      </c>
      <c r="C20" s="605"/>
      <c r="D20" s="844">
        <f>SUM(D6:D19)</f>
        <v>57.633333333333333</v>
      </c>
      <c r="E20" s="845"/>
      <c r="F20" s="846">
        <f>'REV &amp; COGS'!R31</f>
        <v>3112.2</v>
      </c>
      <c r="G20" s="1"/>
      <c r="H20" s="2" t="s">
        <v>894</v>
      </c>
      <c r="I20" s="58">
        <f>'Pro Forma Income Statement'!E9</f>
        <v>1037.3999999999999</v>
      </c>
      <c r="J20" s="58">
        <f>'Pro Forma Income Statement'!F9</f>
        <v>3112.1999999999994</v>
      </c>
      <c r="K20" s="58">
        <f>'Pro Forma Income Statement'!G9</f>
        <v>3112.1999999999994</v>
      </c>
      <c r="L20" s="58">
        <f>'Pro Forma Income Statement'!H9</f>
        <v>3112.1999999999994</v>
      </c>
      <c r="M20" s="1"/>
      <c r="N20" s="847"/>
      <c r="O20" s="848"/>
      <c r="P20" s="1017"/>
      <c r="Q20" s="1018"/>
      <c r="R20" s="1018"/>
      <c r="S20" s="1018"/>
      <c r="T20" s="1018"/>
      <c r="U20" s="993"/>
    </row>
    <row r="21" spans="2:21" ht="15" customHeight="1">
      <c r="B21" s="1"/>
      <c r="C21" s="1"/>
      <c r="D21" s="1"/>
      <c r="E21" s="1"/>
      <c r="F21" s="1"/>
      <c r="G21" s="1"/>
      <c r="H21" s="2" t="s">
        <v>853</v>
      </c>
      <c r="I21" s="58">
        <f>'Pro Forma Income Statement'!E10</f>
        <v>0</v>
      </c>
      <c r="J21" s="58">
        <f>'Pro Forma Income Statement'!F10</f>
        <v>0</v>
      </c>
      <c r="K21" s="58">
        <f>'Pro Forma Income Statement'!G10</f>
        <v>0</v>
      </c>
      <c r="L21" s="58">
        <f>'Pro Forma Income Statement'!H10</f>
        <v>0</v>
      </c>
      <c r="M21" s="1"/>
      <c r="N21" s="276"/>
      <c r="O21" s="485"/>
      <c r="P21" s="485"/>
      <c r="Q21" s="485"/>
      <c r="R21" s="485"/>
      <c r="S21" s="849"/>
      <c r="T21" s="849"/>
      <c r="U21" s="850"/>
    </row>
    <row r="22" spans="2:21" ht="15" customHeight="1">
      <c r="B22" s="420" t="s">
        <v>895</v>
      </c>
      <c r="C22" s="1"/>
      <c r="D22" s="1"/>
      <c r="E22" s="1"/>
      <c r="F22" s="1"/>
      <c r="G22" s="1"/>
      <c r="H22" s="2" t="s">
        <v>896</v>
      </c>
      <c r="I22" s="58">
        <f>'Pro Forma Income Statement'!E11</f>
        <v>275</v>
      </c>
      <c r="J22" s="58">
        <f>'Pro Forma Income Statement'!F11</f>
        <v>0</v>
      </c>
      <c r="K22" s="58">
        <f>'Pro Forma Income Statement'!G11</f>
        <v>0</v>
      </c>
      <c r="L22" s="58">
        <f>'Pro Forma Income Statement'!H11</f>
        <v>0</v>
      </c>
      <c r="M22" s="1"/>
      <c r="N22" s="839" t="s">
        <v>897</v>
      </c>
      <c r="O22" s="851">
        <f t="array" ref="O22">NPV(O23, 'Summary Data'!C49:M49)</f>
        <v>-1952248.765876682</v>
      </c>
      <c r="P22" s="1015" t="s">
        <v>898</v>
      </c>
      <c r="Q22" s="1016"/>
      <c r="R22" s="1016"/>
      <c r="S22" s="1016"/>
      <c r="T22" s="1016"/>
      <c r="U22" s="990"/>
    </row>
    <row r="23" spans="2:21" ht="15.75" customHeight="1">
      <c r="B23" s="852" t="s">
        <v>870</v>
      </c>
      <c r="C23" s="852" t="str">
        <f>'REV &amp; COGS'!K34</f>
        <v>Product Sold by</v>
      </c>
      <c r="D23" s="853" t="str">
        <f>'REV &amp; COGS'!O34</f>
        <v>Units Sold</v>
      </c>
      <c r="E23" s="853" t="str">
        <f>'REV &amp; COGS'!Q34</f>
        <v>Sale price per unit</v>
      </c>
      <c r="F23" s="853" t="str">
        <f>'REV &amp; COGS'!R34</f>
        <v>Oct - Mar Rev</v>
      </c>
      <c r="G23" s="1"/>
      <c r="H23" s="578" t="s">
        <v>899</v>
      </c>
      <c r="I23" s="588">
        <f>'Pro Forma Income Statement'!E12</f>
        <v>1312.3999999999999</v>
      </c>
      <c r="J23" s="588">
        <f>'Pro Forma Income Statement'!F12</f>
        <v>3112.1999999999994</v>
      </c>
      <c r="K23" s="588">
        <f>'Pro Forma Income Statement'!G12</f>
        <v>3112.1999999999994</v>
      </c>
      <c r="L23" s="588">
        <f>'Pro Forma Income Statement'!H12</f>
        <v>3112.1999999999994</v>
      </c>
      <c r="M23" s="1"/>
      <c r="N23" s="854" t="s">
        <v>900</v>
      </c>
      <c r="O23" s="855"/>
      <c r="P23" s="984"/>
      <c r="Q23" s="968"/>
      <c r="R23" s="968"/>
      <c r="S23" s="968"/>
      <c r="T23" s="968"/>
      <c r="U23" s="976"/>
    </row>
    <row r="24" spans="2:21" ht="15" customHeight="1">
      <c r="B24" s="832" t="str">
        <f>'REV &amp; COGS'!A35</f>
        <v>Romaine</v>
      </c>
      <c r="C24" s="251">
        <f>'REV &amp; COGS'!K35</f>
        <v>0</v>
      </c>
      <c r="D24" s="833" t="str">
        <f>'REV &amp; COGS'!O35</f>
        <v/>
      </c>
      <c r="E24" s="58">
        <f>'REV &amp; COGS'!Q35</f>
        <v>0</v>
      </c>
      <c r="F24" s="58" t="str">
        <f>'REV &amp; COGS'!R35</f>
        <v/>
      </c>
      <c r="G24" s="1"/>
      <c r="H24" s="2" t="s">
        <v>901</v>
      </c>
      <c r="I24" s="58"/>
      <c r="J24" s="58"/>
      <c r="K24" s="58"/>
      <c r="L24" s="58"/>
      <c r="M24" s="1"/>
      <c r="N24" s="856" t="s">
        <v>902</v>
      </c>
      <c r="O24" s="857">
        <f>'Summary Data'!B49</f>
        <v>-50000</v>
      </c>
      <c r="P24" s="1017"/>
      <c r="Q24" s="1018"/>
      <c r="R24" s="1018"/>
      <c r="S24" s="1018"/>
      <c r="T24" s="1018"/>
      <c r="U24" s="993"/>
    </row>
    <row r="25" spans="2:21" ht="15" customHeight="1">
      <c r="B25" s="832" t="str">
        <f>'REV &amp; COGS'!A36</f>
        <v>Bibb Lettuce</v>
      </c>
      <c r="C25" s="251">
        <f>'REV &amp; COGS'!K36</f>
        <v>0</v>
      </c>
      <c r="D25" s="833" t="str">
        <f>'REV &amp; COGS'!O36</f>
        <v/>
      </c>
      <c r="E25" s="58">
        <f>'REV &amp; COGS'!Q36</f>
        <v>0</v>
      </c>
      <c r="F25" s="58" t="str">
        <f>'REV &amp; COGS'!R36</f>
        <v/>
      </c>
      <c r="G25" s="1"/>
      <c r="H25" s="2" t="s">
        <v>726</v>
      </c>
      <c r="I25" s="58">
        <f>'Pro Forma Income Statement'!E17</f>
        <v>101.92</v>
      </c>
      <c r="J25" s="58">
        <f>'Pro Forma Income Statement'!F17</f>
        <v>101.92</v>
      </c>
      <c r="K25" s="58">
        <f>'Pro Forma Income Statement'!G17</f>
        <v>101.92</v>
      </c>
      <c r="L25" s="58">
        <f>'Pro Forma Income Statement'!H17</f>
        <v>101.92</v>
      </c>
      <c r="M25" s="1"/>
      <c r="N25" s="858"/>
      <c r="O25" s="1"/>
      <c r="P25" s="1"/>
      <c r="Q25" s="1"/>
      <c r="R25" s="1"/>
    </row>
    <row r="26" spans="2:21" ht="15" customHeight="1">
      <c r="B26" s="832" t="str">
        <f>'REV &amp; COGS'!A37</f>
        <v>Green Star</v>
      </c>
      <c r="C26" s="251">
        <f>'REV &amp; COGS'!K37</f>
        <v>0</v>
      </c>
      <c r="D26" s="833" t="str">
        <f>'REV &amp; COGS'!O37</f>
        <v/>
      </c>
      <c r="E26" s="58">
        <f>'REV &amp; COGS'!Q37</f>
        <v>0</v>
      </c>
      <c r="F26" s="58" t="str">
        <f>'REV &amp; COGS'!R37</f>
        <v/>
      </c>
      <c r="G26" s="1"/>
      <c r="H26" s="859" t="s">
        <v>903</v>
      </c>
      <c r="I26" s="58">
        <f>'Pro Forma Income Statement'!E38</f>
        <v>180323.82235242563</v>
      </c>
      <c r="J26" s="58">
        <f>'Pro Forma Income Statement'!F38</f>
        <v>180323.82235242563</v>
      </c>
      <c r="K26" s="58">
        <f>'Pro Forma Income Statement'!G38</f>
        <v>180323.82235242563</v>
      </c>
      <c r="L26" s="58">
        <f>'Pro Forma Income Statement'!H38</f>
        <v>180323.82235242563</v>
      </c>
      <c r="M26" s="1"/>
      <c r="N26" s="1"/>
      <c r="O26" s="1"/>
      <c r="P26" s="1"/>
      <c r="Q26" s="1"/>
      <c r="R26" s="1"/>
    </row>
    <row r="27" spans="2:21" ht="15" customHeight="1">
      <c r="B27" s="832" t="str">
        <f>'REV &amp; COGS'!A38</f>
        <v>Mustard Greens</v>
      </c>
      <c r="C27" s="251">
        <f>'REV &amp; COGS'!K38</f>
        <v>0</v>
      </c>
      <c r="D27" s="833" t="str">
        <f>'REV &amp; COGS'!O38</f>
        <v/>
      </c>
      <c r="E27" s="58">
        <f>'REV &amp; COGS'!Q38</f>
        <v>0</v>
      </c>
      <c r="F27" s="58" t="str">
        <f>'REV &amp; COGS'!R38</f>
        <v/>
      </c>
      <c r="G27" s="13"/>
      <c r="H27" s="578" t="s">
        <v>904</v>
      </c>
      <c r="I27" s="588">
        <f t="shared" ref="I27:L27" si="2">I25+I26</f>
        <v>180425.74235242564</v>
      </c>
      <c r="J27" s="588">
        <f t="shared" si="2"/>
        <v>180425.74235242564</v>
      </c>
      <c r="K27" s="588">
        <f t="shared" si="2"/>
        <v>180425.74235242564</v>
      </c>
      <c r="L27" s="588">
        <f t="shared" si="2"/>
        <v>180425.74235242564</v>
      </c>
      <c r="M27" s="1"/>
      <c r="N27" s="1"/>
      <c r="O27" s="1"/>
      <c r="P27" s="1"/>
      <c r="Q27" s="1"/>
      <c r="R27" s="1"/>
    </row>
    <row r="28" spans="2:21" ht="15" customHeight="1">
      <c r="B28" s="832" t="str">
        <f>'REV &amp; COGS'!A39</f>
        <v>Red Russian Kale</v>
      </c>
      <c r="C28" s="251">
        <f>'REV &amp; COGS'!K39</f>
        <v>0</v>
      </c>
      <c r="D28" s="833" t="str">
        <f>'REV &amp; COGS'!O39</f>
        <v/>
      </c>
      <c r="E28" s="58">
        <f>'REV &amp; COGS'!Q39</f>
        <v>0</v>
      </c>
      <c r="F28" s="58" t="str">
        <f>'REV &amp; COGS'!R39</f>
        <v/>
      </c>
      <c r="G28" s="13"/>
      <c r="H28" s="860" t="s">
        <v>905</v>
      </c>
      <c r="I28" s="861">
        <f t="shared" ref="I28:L28" si="3">I23-I27</f>
        <v>-179113.34235242565</v>
      </c>
      <c r="J28" s="861">
        <f t="shared" si="3"/>
        <v>-177313.54235242563</v>
      </c>
      <c r="K28" s="861">
        <f t="shared" si="3"/>
        <v>-177313.54235242563</v>
      </c>
      <c r="L28" s="861">
        <f t="shared" si="3"/>
        <v>-177313.54235242563</v>
      </c>
      <c r="M28" s="1"/>
      <c r="N28" s="1"/>
      <c r="O28" s="1"/>
      <c r="P28" s="1"/>
      <c r="Q28" s="1"/>
      <c r="R28" s="1"/>
    </row>
    <row r="29" spans="2:21" ht="15.75" customHeight="1">
      <c r="B29" s="832" t="str">
        <f>'REV &amp; COGS'!A40</f>
        <v/>
      </c>
      <c r="C29" s="251">
        <f>'REV &amp; COGS'!K40</f>
        <v>0</v>
      </c>
      <c r="D29" s="833" t="str">
        <f>'REV &amp; COGS'!O40</f>
        <v/>
      </c>
      <c r="E29" s="58">
        <f>'REV &amp; COGS'!Q40</f>
        <v>0</v>
      </c>
      <c r="F29" s="58" t="str">
        <f>'REV &amp; COGS'!R40</f>
        <v/>
      </c>
      <c r="G29" s="13"/>
      <c r="H29" s="1"/>
      <c r="I29" s="1"/>
      <c r="J29" s="1"/>
      <c r="K29" s="1"/>
      <c r="L29" s="1"/>
      <c r="M29" s="1"/>
      <c r="N29" s="1"/>
      <c r="O29" s="1"/>
      <c r="P29" s="1"/>
      <c r="Q29" s="1"/>
      <c r="R29" s="1"/>
    </row>
    <row r="30" spans="2:21" ht="15.75" customHeight="1">
      <c r="B30" s="832" t="str">
        <f>'REV &amp; COGS'!A41</f>
        <v/>
      </c>
      <c r="C30" s="251">
        <f>'REV &amp; COGS'!K41</f>
        <v>0</v>
      </c>
      <c r="D30" s="833" t="str">
        <f>'REV &amp; COGS'!O41</f>
        <v/>
      </c>
      <c r="E30" s="58">
        <f>'REV &amp; COGS'!Q41</f>
        <v>0</v>
      </c>
      <c r="F30" s="58" t="str">
        <f>'REV &amp; COGS'!R41</f>
        <v/>
      </c>
      <c r="G30" s="13"/>
      <c r="H30" s="862" t="s">
        <v>906</v>
      </c>
      <c r="I30" s="862" t="str">
        <f>IF('Please Read First'!$C$11="metric", "Building m2", "Building ft2")</f>
        <v>Building ft2</v>
      </c>
      <c r="J30" s="863">
        <f>'Startup Costs'!F4</f>
        <v>5000</v>
      </c>
      <c r="K30" s="1"/>
      <c r="L30" s="1"/>
      <c r="M30" s="1"/>
      <c r="N30" s="1"/>
      <c r="O30" s="1"/>
      <c r="P30" s="1"/>
      <c r="Q30" s="1"/>
      <c r="R30" s="1"/>
    </row>
    <row r="31" spans="2:21" ht="15.75" customHeight="1">
      <c r="B31" s="832" t="str">
        <f>'REV &amp; COGS'!A42</f>
        <v/>
      </c>
      <c r="C31" s="251">
        <f>'REV &amp; COGS'!K42</f>
        <v>0</v>
      </c>
      <c r="D31" s="833" t="str">
        <f>'REV &amp; COGS'!O42</f>
        <v/>
      </c>
      <c r="E31" s="58">
        <f>'REV &amp; COGS'!Q42</f>
        <v>0</v>
      </c>
      <c r="F31" s="58" t="str">
        <f>'REV &amp; COGS'!R42</f>
        <v/>
      </c>
      <c r="G31" s="1"/>
      <c r="H31" s="166" t="s">
        <v>907</v>
      </c>
      <c r="I31" s="160" t="s">
        <v>738</v>
      </c>
      <c r="J31" s="160" t="str">
        <f>IF('Please Read First'!$C$11="metric", "cost per m2", "cost per ft2")</f>
        <v>cost per ft2</v>
      </c>
      <c r="K31" s="1"/>
      <c r="L31" s="1"/>
      <c r="M31" s="1"/>
      <c r="N31" s="1"/>
      <c r="O31" s="1"/>
      <c r="P31" s="1"/>
      <c r="Q31" s="1"/>
      <c r="R31" s="1"/>
    </row>
    <row r="32" spans="2:21" ht="15.75" customHeight="1">
      <c r="B32" s="832" t="str">
        <f>'REV &amp; COGS'!A43</f>
        <v/>
      </c>
      <c r="C32" s="251">
        <f>'REV &amp; COGS'!K43</f>
        <v>0</v>
      </c>
      <c r="D32" s="833" t="str">
        <f>'REV &amp; COGS'!O43</f>
        <v/>
      </c>
      <c r="E32" s="58">
        <f>'REV &amp; COGS'!Q43</f>
        <v>0</v>
      </c>
      <c r="F32" s="58" t="str">
        <f>'REV &amp; COGS'!R43</f>
        <v/>
      </c>
      <c r="G32" s="13"/>
      <c r="H32" s="2" t="str">
        <f>'Startup Costs'!C10</f>
        <v>Greenhouse and/or Building Improvements</v>
      </c>
      <c r="I32" s="58">
        <f>'Startup Costs'!E10</f>
        <v>50000</v>
      </c>
      <c r="J32" s="58">
        <f>'Startup Costs'!F10</f>
        <v>10</v>
      </c>
      <c r="K32" s="1"/>
      <c r="L32" s="1"/>
      <c r="M32" s="1"/>
      <c r="N32" s="1"/>
      <c r="O32" s="1"/>
      <c r="P32" s="1"/>
      <c r="Q32" s="1"/>
      <c r="R32" s="1"/>
    </row>
    <row r="33" spans="1:26" ht="15.75" customHeight="1">
      <c r="B33" s="832" t="str">
        <f>'REV &amp; COGS'!A44</f>
        <v/>
      </c>
      <c r="C33" s="251">
        <f>'REV &amp; COGS'!K44</f>
        <v>0</v>
      </c>
      <c r="D33" s="833" t="str">
        <f>'REV &amp; COGS'!O44</f>
        <v/>
      </c>
      <c r="E33" s="58">
        <f>'REV &amp; COGS'!Q44</f>
        <v>0</v>
      </c>
      <c r="F33" s="58" t="str">
        <f>'REV &amp; COGS'!R44</f>
        <v/>
      </c>
      <c r="G33" s="13"/>
      <c r="H33" s="66" t="str">
        <f>'Startup Costs'!C26</f>
        <v>Aquaponic System</v>
      </c>
      <c r="I33" s="252">
        <f>'Startup Costs'!E26</f>
        <v>0</v>
      </c>
      <c r="J33" s="252">
        <f>'Startup Costs'!F26</f>
        <v>0</v>
      </c>
      <c r="K33" s="1"/>
      <c r="L33" s="1"/>
      <c r="M33" s="1"/>
      <c r="N33" s="1"/>
      <c r="O33" s="1"/>
      <c r="P33" s="1"/>
      <c r="Q33" s="1"/>
      <c r="R33" s="1"/>
    </row>
    <row r="34" spans="1:26" ht="15.75" customHeight="1">
      <c r="B34" s="832" t="str">
        <f>'REV &amp; COGS'!A45</f>
        <v/>
      </c>
      <c r="C34" s="251">
        <f>'REV &amp; COGS'!K45</f>
        <v>0</v>
      </c>
      <c r="D34" s="833" t="str">
        <f>'REV &amp; COGS'!O45</f>
        <v/>
      </c>
      <c r="E34" s="58">
        <f>'REV &amp; COGS'!Q45</f>
        <v>0</v>
      </c>
      <c r="F34" s="58" t="str">
        <f>'REV &amp; COGS'!R45</f>
        <v/>
      </c>
      <c r="G34" s="13"/>
      <c r="H34" s="66" t="str">
        <f>'Startup Costs'!C40</f>
        <v>City and County Entitlement</v>
      </c>
      <c r="I34" s="252">
        <f>'Startup Costs'!E40</f>
        <v>0</v>
      </c>
      <c r="J34" s="252">
        <f>'Startup Costs'!F40</f>
        <v>0</v>
      </c>
      <c r="K34" s="1"/>
      <c r="L34" s="1"/>
      <c r="M34" s="1"/>
      <c r="N34" s="28"/>
      <c r="O34" s="1"/>
      <c r="P34" s="1"/>
      <c r="Q34" s="1"/>
      <c r="R34" s="1"/>
    </row>
    <row r="35" spans="1:26" ht="15.75" customHeight="1">
      <c r="B35" s="832" t="str">
        <f>'REV &amp; COGS'!A46</f>
        <v/>
      </c>
      <c r="C35" s="251">
        <f>'REV &amp; COGS'!K46</f>
        <v>0</v>
      </c>
      <c r="D35" s="833" t="str">
        <f>'REV &amp; COGS'!O46</f>
        <v/>
      </c>
      <c r="E35" s="58">
        <f>'REV &amp; COGS'!Q46</f>
        <v>0</v>
      </c>
      <c r="F35" s="58" t="str">
        <f>'REV &amp; COGS'!R46</f>
        <v/>
      </c>
      <c r="G35" s="13"/>
      <c r="H35" s="66" t="str">
        <f>'Startup Costs'!C53</f>
        <v>Site Development</v>
      </c>
      <c r="I35" s="252">
        <f>'Startup Costs'!E53</f>
        <v>0</v>
      </c>
      <c r="J35" s="252">
        <f>'Startup Costs'!F53</f>
        <v>0</v>
      </c>
      <c r="K35" s="1"/>
      <c r="L35" s="1"/>
      <c r="M35" s="1"/>
      <c r="N35" s="1"/>
      <c r="O35" s="1"/>
      <c r="P35" s="1"/>
      <c r="Q35" s="1"/>
      <c r="R35" s="1"/>
    </row>
    <row r="36" spans="1:26" ht="15.75" customHeight="1">
      <c r="B36" s="832" t="str">
        <f>'REV &amp; COGS'!A47</f>
        <v/>
      </c>
      <c r="C36" s="251">
        <f>'REV &amp; COGS'!K47</f>
        <v>0</v>
      </c>
      <c r="D36" s="833" t="str">
        <f>'REV &amp; COGS'!O47</f>
        <v/>
      </c>
      <c r="E36" s="58">
        <f>'REV &amp; COGS'!Q47</f>
        <v>0</v>
      </c>
      <c r="F36" s="58" t="str">
        <f>'REV &amp; COGS'!R47</f>
        <v/>
      </c>
      <c r="G36" s="13"/>
      <c r="H36" s="66" t="str">
        <f>'Startup Costs'!C73</f>
        <v>FF&amp;E</v>
      </c>
      <c r="I36" s="252">
        <f>'Startup Costs'!E73</f>
        <v>0</v>
      </c>
      <c r="J36" s="252">
        <f>'Startup Costs'!F73</f>
        <v>0</v>
      </c>
      <c r="K36" s="1"/>
      <c r="L36" s="1"/>
      <c r="M36" s="1"/>
      <c r="N36" s="1"/>
      <c r="O36" s="1"/>
      <c r="P36" s="1"/>
      <c r="Q36" s="1"/>
      <c r="R36" s="1"/>
    </row>
    <row r="37" spans="1:26" ht="15.75" customHeight="1">
      <c r="B37" s="832" t="str">
        <f>'REV &amp; COGS'!A48</f>
        <v/>
      </c>
      <c r="C37" s="251">
        <f>'REV &amp; COGS'!K48</f>
        <v>0</v>
      </c>
      <c r="D37" s="833" t="str">
        <f>'REV &amp; COGS'!O48</f>
        <v/>
      </c>
      <c r="E37" s="58">
        <f>'REV &amp; COGS'!Q48</f>
        <v>0</v>
      </c>
      <c r="F37" s="58" t="str">
        <f>'REV &amp; COGS'!R48</f>
        <v/>
      </c>
      <c r="G37" s="13"/>
      <c r="H37" s="66" t="str">
        <f>'Startup Costs'!C87</f>
        <v>Farm Supplies</v>
      </c>
      <c r="I37" s="58">
        <f>'Startup Costs'!E87</f>
        <v>0</v>
      </c>
      <c r="J37" s="58">
        <f>'Startup Costs'!F87</f>
        <v>0</v>
      </c>
      <c r="K37" s="1"/>
      <c r="L37" s="1"/>
      <c r="M37" s="1"/>
      <c r="N37" s="1"/>
      <c r="O37" s="1"/>
      <c r="P37" s="1"/>
      <c r="Q37" s="1"/>
      <c r="R37" s="1"/>
    </row>
    <row r="38" spans="1:26" ht="15.75" customHeight="1">
      <c r="B38" s="605" t="s">
        <v>893</v>
      </c>
      <c r="C38" s="605"/>
      <c r="D38" s="844">
        <f>SUM(D24:D37)</f>
        <v>0</v>
      </c>
      <c r="E38" s="845"/>
      <c r="F38" s="846">
        <f>'REV &amp; COGS'!R49</f>
        <v>0</v>
      </c>
      <c r="G38" s="13"/>
      <c r="H38" s="864" t="s">
        <v>908</v>
      </c>
      <c r="I38" s="58">
        <f>SUM(I32:I37)</f>
        <v>50000</v>
      </c>
      <c r="J38" s="58">
        <f>'Startup Costs'!F5</f>
        <v>10</v>
      </c>
      <c r="K38" s="1"/>
      <c r="L38" s="1"/>
      <c r="M38" s="1"/>
      <c r="N38" s="1"/>
      <c r="O38" s="1"/>
      <c r="P38" s="1"/>
      <c r="Q38" s="1"/>
      <c r="R38" s="1"/>
    </row>
    <row r="39" spans="1:26" ht="15.75" customHeight="1">
      <c r="B39" s="1"/>
      <c r="C39" s="1"/>
      <c r="D39" s="1"/>
      <c r="E39" s="1"/>
      <c r="F39" s="1"/>
      <c r="G39" s="1"/>
      <c r="H39" s="864" t="s">
        <v>909</v>
      </c>
      <c r="I39" s="58">
        <f>'Startup Costs'!E6</f>
        <v>0</v>
      </c>
      <c r="J39" s="58"/>
      <c r="K39" s="1"/>
      <c r="L39" s="1"/>
      <c r="M39" s="1"/>
      <c r="N39" s="1"/>
      <c r="O39" s="1"/>
      <c r="P39" s="1"/>
      <c r="Q39" s="1"/>
      <c r="R39" s="1"/>
    </row>
    <row r="40" spans="1:26" ht="15.75" customHeight="1">
      <c r="B40" s="264" t="str">
        <f>'Plant &amp; Fish Production'!B31:C31</f>
        <v>Seedling Trays</v>
      </c>
      <c r="C40" s="865"/>
      <c r="D40" s="866"/>
      <c r="E40" s="867"/>
      <c r="F40" s="868"/>
      <c r="G40" s="1"/>
      <c r="H40" s="869" t="s">
        <v>910</v>
      </c>
      <c r="I40" s="870">
        <f>'Startup Costs'!E7</f>
        <v>50000</v>
      </c>
      <c r="J40" s="870">
        <f>'Startup Costs'!F7</f>
        <v>10</v>
      </c>
      <c r="K40" s="1"/>
      <c r="L40" s="1"/>
      <c r="M40" s="1"/>
      <c r="N40" s="1"/>
      <c r="O40" s="1"/>
      <c r="P40" s="1"/>
      <c r="Q40" s="1"/>
      <c r="R40" s="1"/>
    </row>
    <row r="41" spans="1:26" ht="15.75" customHeight="1">
      <c r="B41" s="595" t="str">
        <f>'Plant &amp; Fish Production'!B32:C32</f>
        <v>Number of plugs per tray</v>
      </c>
      <c r="C41" s="131">
        <f>'Plant &amp; Fish Production'!C32</f>
        <v>0</v>
      </c>
      <c r="D41" s="1013" t="s">
        <v>911</v>
      </c>
      <c r="E41" s="973"/>
      <c r="F41" s="974"/>
      <c r="G41" s="1"/>
      <c r="H41" s="266" t="s">
        <v>912</v>
      </c>
      <c r="I41" s="58">
        <f>'2 yr monthly cash flow'!B5</f>
        <v>0</v>
      </c>
      <c r="J41" s="58"/>
      <c r="K41" s="1"/>
      <c r="L41" s="1"/>
      <c r="M41" s="1"/>
      <c r="N41" s="1"/>
      <c r="O41" s="1"/>
      <c r="P41" s="1"/>
      <c r="Q41" s="1"/>
      <c r="R41" s="1"/>
    </row>
    <row r="42" spans="1:26" ht="15.75" customHeight="1">
      <c r="B42" s="595" t="str">
        <f>'Plant &amp; Fish Production'!B33:C33</f>
        <v>Weekly transplants</v>
      </c>
      <c r="C42" s="131" t="str">
        <f>'Plant &amp; Fish Production'!C33</f>
        <v/>
      </c>
      <c r="D42" s="1013" t="s">
        <v>913</v>
      </c>
      <c r="E42" s="973"/>
      <c r="F42" s="974"/>
      <c r="G42" s="1"/>
      <c r="H42" s="871" t="s">
        <v>914</v>
      </c>
      <c r="I42" s="872">
        <f>I41+I40</f>
        <v>50000</v>
      </c>
      <c r="J42" s="75"/>
      <c r="K42" s="1"/>
      <c r="L42" s="1"/>
      <c r="M42" s="1"/>
      <c r="N42" s="1"/>
      <c r="O42" s="1"/>
      <c r="P42" s="1"/>
      <c r="Q42" s="1"/>
      <c r="R42" s="1"/>
    </row>
    <row r="43" spans="1:26" ht="15.75" customHeight="1">
      <c r="B43" s="277" t="str">
        <f>'Plant &amp; Fish Production'!B36:C36</f>
        <v>Weekly nursery trays to seed</v>
      </c>
      <c r="C43" s="131" t="str">
        <f>'Plant &amp; Fish Production'!C34</f>
        <v/>
      </c>
      <c r="D43" s="1013" t="s">
        <v>915</v>
      </c>
      <c r="E43" s="973"/>
      <c r="F43" s="974"/>
      <c r="G43" s="1"/>
      <c r="H43" s="122" t="s">
        <v>916</v>
      </c>
      <c r="I43" s="588">
        <f>AVERAGE('Summary Data'!J28:L28)</f>
        <v>-177313.54235242563</v>
      </c>
      <c r="J43" s="325"/>
      <c r="K43" s="1"/>
      <c r="L43" s="1"/>
      <c r="M43" s="1"/>
      <c r="N43" s="1"/>
      <c r="O43" s="1"/>
      <c r="P43" s="1"/>
      <c r="Q43" s="1"/>
      <c r="R43" s="1"/>
    </row>
    <row r="44" spans="1:26" ht="15.75" customHeight="1">
      <c r="B44" s="6"/>
      <c r="C44" s="1"/>
      <c r="D44" s="1"/>
      <c r="E44" s="1"/>
      <c r="F44" s="1"/>
      <c r="G44" s="1"/>
      <c r="H44" s="578" t="s">
        <v>917</v>
      </c>
      <c r="I44" s="873">
        <f>IFERROR(I43/I42, 0)</f>
        <v>-3.5462708470485125</v>
      </c>
      <c r="J44" s="101"/>
      <c r="K44" s="1"/>
      <c r="L44" s="1"/>
      <c r="M44" s="1"/>
      <c r="N44" s="1"/>
      <c r="O44" s="1"/>
      <c r="P44" s="1"/>
      <c r="Q44" s="1"/>
      <c r="R44" s="1"/>
    </row>
    <row r="45" spans="1:26" ht="15.75" customHeight="1">
      <c r="A45" s="28"/>
      <c r="B45" s="201"/>
      <c r="C45" s="201"/>
      <c r="D45" s="201"/>
      <c r="E45" s="201"/>
      <c r="F45" s="874"/>
      <c r="G45" s="874"/>
      <c r="H45" s="1"/>
      <c r="I45" s="1"/>
      <c r="J45" s="1"/>
      <c r="K45" s="28"/>
      <c r="L45" s="28"/>
      <c r="M45" s="28"/>
      <c r="N45" s="28"/>
      <c r="O45" s="28"/>
      <c r="P45" s="28"/>
      <c r="Q45" s="28"/>
      <c r="R45" s="28"/>
      <c r="S45" s="28"/>
      <c r="T45" s="28"/>
      <c r="U45" s="28"/>
      <c r="V45" s="28"/>
      <c r="W45" s="28"/>
      <c r="X45" s="28"/>
      <c r="Y45" s="28"/>
      <c r="Z45" s="28"/>
    </row>
    <row r="46" spans="1:26" ht="15" customHeight="1">
      <c r="B46" s="1"/>
      <c r="C46" s="1"/>
      <c r="D46" s="1"/>
      <c r="E46" s="1"/>
      <c r="F46" s="1"/>
      <c r="G46" s="1"/>
      <c r="H46" s="1"/>
      <c r="I46" s="1"/>
      <c r="J46" s="107"/>
      <c r="K46" s="1"/>
      <c r="L46" s="1"/>
      <c r="M46" s="1"/>
      <c r="N46" s="1"/>
      <c r="O46" s="1"/>
      <c r="P46" s="1"/>
      <c r="Q46" s="1"/>
      <c r="R46" s="1"/>
    </row>
    <row r="47" spans="1:26" ht="15.75" customHeight="1">
      <c r="B47" s="1"/>
      <c r="C47" s="1"/>
      <c r="D47" s="1"/>
      <c r="E47" s="1"/>
      <c r="F47" s="1"/>
      <c r="G47" s="1"/>
      <c r="H47" s="1"/>
      <c r="I47" s="1"/>
      <c r="J47" s="1"/>
      <c r="K47" s="1"/>
      <c r="L47" s="1"/>
      <c r="M47" s="1"/>
      <c r="N47" s="1"/>
      <c r="O47" s="1"/>
      <c r="P47" s="1"/>
      <c r="Q47" s="1"/>
      <c r="R47" s="1"/>
    </row>
    <row r="48" spans="1:26" ht="15.75" customHeight="1">
      <c r="B48" s="1"/>
      <c r="C48" s="1"/>
      <c r="D48" s="1"/>
      <c r="E48" s="1"/>
      <c r="F48" s="1"/>
      <c r="G48" s="1"/>
      <c r="H48" s="1"/>
      <c r="I48" s="1"/>
      <c r="J48" s="1"/>
      <c r="K48" s="1"/>
      <c r="L48" s="1"/>
      <c r="M48" s="1"/>
      <c r="N48" s="1"/>
      <c r="O48" s="1"/>
      <c r="P48" s="1"/>
      <c r="Q48" s="1"/>
      <c r="R48" s="1"/>
    </row>
    <row r="49" spans="2:18" ht="15.75" hidden="1" customHeight="1">
      <c r="B49" s="827">
        <f>-('Startup Costs'!E7+'Startup Costs'!E8)</f>
        <v>-50000</v>
      </c>
      <c r="C49" s="875">
        <f>'Pro Forma Income Statement'!E40</f>
        <v>-179113.34235242562</v>
      </c>
      <c r="D49" s="875">
        <f>'Pro Forma Income Statement'!F40</f>
        <v>-177313.54235242563</v>
      </c>
      <c r="E49" s="875">
        <f>'Pro Forma Income Statement'!G40</f>
        <v>-177313.54235242563</v>
      </c>
      <c r="F49" s="875">
        <f>'Pro Forma Income Statement'!H40</f>
        <v>-177313.54235242563</v>
      </c>
      <c r="G49" s="876">
        <f>AVERAGE(D49:F49)</f>
        <v>-177313.54235242563</v>
      </c>
      <c r="H49" s="876">
        <f t="shared" ref="H49:M49" si="4">G49</f>
        <v>-177313.54235242563</v>
      </c>
      <c r="I49" s="876">
        <f t="shared" si="4"/>
        <v>-177313.54235242563</v>
      </c>
      <c r="J49" s="876">
        <f t="shared" si="4"/>
        <v>-177313.54235242563</v>
      </c>
      <c r="K49" s="876">
        <f t="shared" si="4"/>
        <v>-177313.54235242563</v>
      </c>
      <c r="L49" s="876">
        <f t="shared" si="4"/>
        <v>-177313.54235242563</v>
      </c>
      <c r="M49" s="876">
        <f t="shared" si="4"/>
        <v>-177313.54235242563</v>
      </c>
      <c r="N49" s="1"/>
      <c r="O49" s="1"/>
      <c r="P49" s="1"/>
      <c r="Q49" s="1"/>
      <c r="R49" s="1"/>
    </row>
    <row r="50" spans="2:18" ht="15.75" customHeight="1">
      <c r="B50" s="13"/>
      <c r="C50" s="74"/>
      <c r="D50" s="6"/>
      <c r="E50" s="541"/>
      <c r="F50" s="1"/>
      <c r="G50" s="1"/>
      <c r="H50" s="1"/>
      <c r="I50" s="1"/>
      <c r="J50" s="1"/>
      <c r="K50" s="1"/>
      <c r="L50" s="1"/>
      <c r="M50" s="1"/>
      <c r="N50" s="1"/>
      <c r="O50" s="1"/>
      <c r="P50" s="1"/>
      <c r="Q50" s="1"/>
      <c r="R50" s="1"/>
    </row>
    <row r="51" spans="2:18" ht="15.75" customHeight="1">
      <c r="B51" s="13"/>
      <c r="C51" s="74"/>
      <c r="D51" s="6"/>
      <c r="E51" s="541"/>
      <c r="F51" s="1"/>
      <c r="G51" s="1"/>
      <c r="H51" s="1"/>
      <c r="I51" s="1"/>
      <c r="J51" s="1"/>
      <c r="K51" s="1"/>
      <c r="L51" s="1"/>
      <c r="M51" s="1"/>
      <c r="N51" s="1"/>
      <c r="O51" s="1"/>
      <c r="P51" s="1"/>
      <c r="Q51" s="1"/>
      <c r="R51" s="1"/>
    </row>
    <row r="52" spans="2:18" ht="15.75" customHeight="1">
      <c r="B52" s="13"/>
      <c r="C52" s="74"/>
      <c r="D52" s="6"/>
      <c r="E52" s="541"/>
      <c r="F52" s="1"/>
      <c r="G52" s="1"/>
      <c r="H52" s="1"/>
      <c r="I52" s="1"/>
      <c r="J52" s="1"/>
      <c r="K52" s="1"/>
      <c r="L52" s="1"/>
      <c r="M52" s="1"/>
      <c r="N52" s="1"/>
      <c r="O52" s="1"/>
      <c r="P52" s="1"/>
      <c r="Q52" s="1"/>
      <c r="R52" s="1"/>
    </row>
    <row r="53" spans="2:18" ht="15.75" customHeight="1">
      <c r="B53" s="13"/>
      <c r="C53" s="74"/>
      <c r="D53" s="6"/>
      <c r="E53" s="541"/>
      <c r="F53" s="1"/>
      <c r="G53" s="1"/>
      <c r="H53" s="1"/>
      <c r="I53" s="1"/>
      <c r="J53" s="1"/>
      <c r="K53" s="1"/>
      <c r="L53" s="1"/>
      <c r="M53" s="1"/>
      <c r="N53" s="1"/>
      <c r="O53" s="1"/>
      <c r="P53" s="1"/>
      <c r="Q53" s="1"/>
      <c r="R53" s="1"/>
    </row>
    <row r="54" spans="2:18" ht="15.75" customHeight="1">
      <c r="B54" s="13"/>
      <c r="C54" s="74"/>
      <c r="D54" s="6"/>
      <c r="E54" s="541"/>
      <c r="F54" s="1"/>
      <c r="G54" s="1"/>
      <c r="H54" s="1"/>
      <c r="I54" s="1"/>
      <c r="J54" s="1"/>
      <c r="K54" s="1"/>
      <c r="L54" s="1"/>
      <c r="M54" s="1"/>
      <c r="N54" s="1"/>
      <c r="O54" s="1"/>
      <c r="P54" s="1"/>
      <c r="Q54" s="1"/>
      <c r="R54" s="1"/>
    </row>
    <row r="55" spans="2:18" ht="15.75" customHeight="1">
      <c r="B55" s="13"/>
      <c r="C55" s="74"/>
      <c r="D55" s="6"/>
      <c r="E55" s="541"/>
      <c r="F55" s="1"/>
      <c r="G55" s="1"/>
      <c r="H55" s="1"/>
      <c r="I55" s="1"/>
      <c r="J55" s="1"/>
      <c r="K55" s="1"/>
      <c r="L55" s="1"/>
      <c r="M55" s="1"/>
      <c r="N55" s="1"/>
      <c r="O55" s="1"/>
      <c r="P55" s="1"/>
      <c r="Q55" s="1"/>
      <c r="R55" s="1"/>
    </row>
    <row r="56" spans="2:18" ht="15.75" customHeight="1">
      <c r="B56" s="13"/>
      <c r="C56" s="74"/>
      <c r="D56" s="6"/>
      <c r="E56" s="541"/>
      <c r="F56" s="1"/>
      <c r="G56" s="1"/>
      <c r="H56" s="1"/>
      <c r="I56" s="1"/>
      <c r="J56" s="1"/>
      <c r="K56" s="1"/>
      <c r="L56" s="1"/>
      <c r="M56" s="1"/>
      <c r="N56" s="1"/>
      <c r="O56" s="1"/>
      <c r="P56" s="1"/>
      <c r="Q56" s="1"/>
      <c r="R56" s="1"/>
    </row>
    <row r="57" spans="2:18" ht="15.75" customHeight="1">
      <c r="B57" s="13"/>
      <c r="C57" s="74"/>
      <c r="D57" s="6"/>
      <c r="E57" s="541"/>
      <c r="F57" s="1"/>
      <c r="G57" s="1"/>
      <c r="H57" s="1"/>
      <c r="I57" s="1"/>
      <c r="J57" s="1"/>
      <c r="K57" s="1"/>
      <c r="L57" s="1"/>
      <c r="M57" s="1"/>
      <c r="N57" s="1"/>
      <c r="O57" s="1"/>
      <c r="P57" s="1"/>
      <c r="Q57" s="1"/>
      <c r="R57" s="1"/>
    </row>
    <row r="58" spans="2:18" ht="15.75" customHeight="1">
      <c r="B58" s="13"/>
      <c r="C58" s="74"/>
      <c r="D58" s="6"/>
      <c r="E58" s="541"/>
      <c r="F58" s="1"/>
      <c r="G58" s="1"/>
      <c r="H58" s="1"/>
      <c r="I58" s="1"/>
      <c r="J58" s="1"/>
      <c r="K58" s="1"/>
      <c r="L58" s="1"/>
      <c r="M58" s="1"/>
      <c r="N58" s="1"/>
      <c r="O58" s="1"/>
      <c r="P58" s="1"/>
      <c r="Q58" s="1"/>
      <c r="R58" s="1"/>
    </row>
    <row r="59" spans="2:18" ht="15.75" customHeight="1">
      <c r="B59" s="13"/>
      <c r="C59" s="74"/>
      <c r="D59" s="6"/>
      <c r="E59" s="541"/>
      <c r="F59" s="1"/>
      <c r="G59" s="1"/>
      <c r="H59" s="1"/>
      <c r="I59" s="1"/>
      <c r="J59" s="1"/>
      <c r="K59" s="1"/>
      <c r="L59" s="1"/>
      <c r="M59" s="1"/>
      <c r="N59" s="1"/>
      <c r="O59" s="1"/>
      <c r="P59" s="1"/>
      <c r="Q59" s="1"/>
      <c r="R59" s="1"/>
    </row>
    <row r="60" spans="2:18" ht="15.75" customHeight="1">
      <c r="B60" s="13"/>
      <c r="C60" s="74"/>
      <c r="D60" s="6"/>
      <c r="E60" s="541"/>
      <c r="F60" s="1"/>
      <c r="G60" s="1"/>
      <c r="H60" s="1"/>
      <c r="I60" s="1"/>
      <c r="J60" s="1"/>
      <c r="K60" s="1"/>
      <c r="L60" s="1"/>
      <c r="M60" s="1"/>
      <c r="N60" s="1"/>
      <c r="O60" s="1"/>
      <c r="P60" s="1"/>
      <c r="Q60" s="1"/>
      <c r="R60" s="1"/>
    </row>
    <row r="61" spans="2:18" ht="15.75" customHeight="1">
      <c r="B61" s="13"/>
      <c r="C61" s="74"/>
      <c r="D61" s="6"/>
      <c r="E61" s="541"/>
      <c r="F61" s="1"/>
      <c r="G61" s="1"/>
      <c r="H61" s="1"/>
      <c r="I61" s="1"/>
      <c r="J61" s="1"/>
      <c r="K61" s="1"/>
      <c r="L61" s="1"/>
      <c r="M61" s="1"/>
      <c r="N61" s="1"/>
      <c r="O61" s="1"/>
      <c r="P61" s="1"/>
      <c r="Q61" s="1"/>
      <c r="R61" s="1"/>
    </row>
    <row r="62" spans="2:18" ht="15.75" customHeight="1">
      <c r="B62" s="13"/>
      <c r="C62" s="74"/>
      <c r="D62" s="6"/>
      <c r="E62" s="541"/>
      <c r="F62" s="1"/>
      <c r="G62" s="1"/>
      <c r="H62" s="1"/>
      <c r="I62" s="1"/>
      <c r="J62" s="1"/>
      <c r="K62" s="1"/>
      <c r="L62" s="1"/>
      <c r="M62" s="1"/>
      <c r="N62" s="1"/>
      <c r="O62" s="1"/>
      <c r="P62" s="1"/>
      <c r="Q62" s="1"/>
      <c r="R62" s="1"/>
    </row>
    <row r="63" spans="2:18" ht="15.75" customHeight="1">
      <c r="B63" s="13"/>
      <c r="C63" s="74"/>
      <c r="D63" s="6"/>
      <c r="E63" s="541"/>
      <c r="F63" s="1"/>
      <c r="G63" s="1"/>
      <c r="H63" s="1"/>
      <c r="I63" s="1"/>
      <c r="J63" s="1"/>
      <c r="K63" s="1"/>
      <c r="L63" s="1"/>
      <c r="M63" s="1"/>
      <c r="N63" s="1"/>
      <c r="O63" s="1"/>
      <c r="P63" s="1"/>
      <c r="Q63" s="1"/>
      <c r="R63" s="1"/>
    </row>
    <row r="64" spans="2:18" ht="15.75" customHeight="1">
      <c r="B64" s="13"/>
      <c r="C64" s="74"/>
      <c r="D64" s="6"/>
      <c r="E64" s="541"/>
      <c r="F64" s="1"/>
      <c r="G64" s="1"/>
      <c r="H64" s="1"/>
      <c r="I64" s="1"/>
      <c r="J64" s="1"/>
      <c r="K64" s="1"/>
      <c r="L64" s="1"/>
      <c r="M64" s="1"/>
      <c r="N64" s="1"/>
      <c r="O64" s="1"/>
      <c r="P64" s="1"/>
      <c r="Q64" s="1"/>
      <c r="R64" s="1"/>
    </row>
    <row r="65" spans="2:18" ht="15.75" customHeight="1">
      <c r="B65" s="13"/>
      <c r="C65" s="74"/>
      <c r="D65" s="6"/>
      <c r="E65" s="541"/>
      <c r="F65" s="1"/>
      <c r="G65" s="1"/>
      <c r="H65" s="1"/>
      <c r="I65" s="1"/>
      <c r="J65" s="1"/>
      <c r="K65" s="1"/>
      <c r="L65" s="1"/>
      <c r="M65" s="1"/>
      <c r="N65" s="1"/>
      <c r="O65" s="1"/>
      <c r="P65" s="1"/>
      <c r="Q65" s="1"/>
      <c r="R65" s="1"/>
    </row>
    <row r="66" spans="2:18" ht="15.75" customHeight="1">
      <c r="B66" s="13"/>
      <c r="C66" s="74"/>
      <c r="D66" s="6"/>
      <c r="E66" s="541"/>
      <c r="F66" s="1"/>
      <c r="G66" s="1"/>
      <c r="H66" s="1"/>
      <c r="I66" s="1"/>
      <c r="J66" s="1"/>
      <c r="K66" s="1"/>
      <c r="L66" s="1"/>
      <c r="M66" s="1"/>
      <c r="N66" s="1"/>
      <c r="O66" s="1"/>
      <c r="P66" s="1"/>
      <c r="Q66" s="1"/>
      <c r="R66" s="1"/>
    </row>
    <row r="67" spans="2:18" ht="15.75" customHeight="1">
      <c r="B67" s="13"/>
      <c r="C67" s="74"/>
      <c r="D67" s="6"/>
      <c r="E67" s="541"/>
      <c r="F67" s="1"/>
      <c r="G67" s="1"/>
      <c r="H67" s="1"/>
      <c r="I67" s="1"/>
      <c r="J67" s="1"/>
      <c r="K67" s="1"/>
      <c r="L67" s="1"/>
      <c r="M67" s="1"/>
      <c r="N67" s="1"/>
      <c r="O67" s="1"/>
      <c r="P67" s="1"/>
      <c r="Q67" s="1"/>
      <c r="R67" s="1"/>
    </row>
    <row r="68" spans="2:18" ht="15.75" customHeight="1">
      <c r="B68" s="13"/>
      <c r="C68" s="74"/>
      <c r="D68" s="6"/>
      <c r="E68" s="541"/>
      <c r="F68" s="1"/>
      <c r="G68" s="1"/>
      <c r="H68" s="1"/>
      <c r="I68" s="1"/>
      <c r="J68" s="1"/>
      <c r="K68" s="1"/>
      <c r="L68" s="1"/>
      <c r="M68" s="1"/>
      <c r="N68" s="1"/>
      <c r="O68" s="1"/>
      <c r="P68" s="1"/>
      <c r="Q68" s="1"/>
      <c r="R68" s="1"/>
    </row>
    <row r="69" spans="2:18" ht="15.75" customHeight="1">
      <c r="B69" s="13"/>
      <c r="C69" s="74"/>
      <c r="D69" s="6"/>
      <c r="E69" s="541"/>
      <c r="F69" s="1"/>
      <c r="G69" s="1"/>
      <c r="H69" s="1"/>
      <c r="I69" s="1"/>
      <c r="J69" s="1"/>
      <c r="K69" s="1"/>
      <c r="L69" s="1"/>
      <c r="M69" s="1"/>
      <c r="N69" s="1"/>
      <c r="O69" s="1"/>
      <c r="P69" s="1"/>
      <c r="Q69" s="1"/>
      <c r="R69" s="1"/>
    </row>
    <row r="70" spans="2:18" ht="15.75" customHeight="1">
      <c r="B70" s="13"/>
      <c r="C70" s="74"/>
      <c r="D70" s="6"/>
      <c r="E70" s="541"/>
      <c r="F70" s="1"/>
      <c r="G70" s="1"/>
      <c r="H70" s="1"/>
      <c r="I70" s="1"/>
      <c r="J70" s="1"/>
      <c r="K70" s="1"/>
      <c r="L70" s="1"/>
      <c r="M70" s="1"/>
      <c r="N70" s="1"/>
      <c r="O70" s="1"/>
      <c r="P70" s="1"/>
      <c r="Q70" s="1"/>
      <c r="R70" s="1"/>
    </row>
    <row r="71" spans="2:18" ht="15.75" customHeight="1">
      <c r="B71" s="13"/>
      <c r="C71" s="74"/>
      <c r="D71" s="6"/>
      <c r="E71" s="541"/>
      <c r="F71" s="1"/>
      <c r="G71" s="1"/>
      <c r="H71" s="1"/>
      <c r="I71" s="1"/>
      <c r="J71" s="1"/>
      <c r="K71" s="1"/>
      <c r="L71" s="1"/>
      <c r="M71" s="1"/>
      <c r="N71" s="1"/>
      <c r="O71" s="1"/>
      <c r="P71" s="1"/>
      <c r="Q71" s="1"/>
      <c r="R71" s="1"/>
    </row>
    <row r="72" spans="2:18" ht="15.75" customHeight="1">
      <c r="B72" s="13"/>
      <c r="C72" s="74"/>
      <c r="D72" s="6"/>
      <c r="E72" s="541"/>
      <c r="F72" s="1"/>
      <c r="G72" s="1"/>
      <c r="H72" s="1"/>
      <c r="I72" s="1"/>
      <c r="J72" s="1"/>
      <c r="K72" s="1"/>
      <c r="L72" s="1"/>
      <c r="M72" s="1"/>
      <c r="N72" s="1"/>
      <c r="O72" s="1"/>
      <c r="P72" s="1"/>
      <c r="Q72" s="1"/>
      <c r="R72" s="1"/>
    </row>
    <row r="73" spans="2:18" ht="15.75" customHeight="1">
      <c r="B73" s="13"/>
      <c r="C73" s="74"/>
      <c r="D73" s="6"/>
      <c r="E73" s="541"/>
      <c r="F73" s="1"/>
      <c r="G73" s="1"/>
      <c r="H73" s="1"/>
      <c r="I73" s="1"/>
      <c r="J73" s="1"/>
      <c r="K73" s="1"/>
      <c r="L73" s="1"/>
      <c r="M73" s="1"/>
      <c r="N73" s="1"/>
      <c r="O73" s="1"/>
      <c r="P73" s="1"/>
      <c r="Q73" s="1"/>
      <c r="R73" s="1"/>
    </row>
    <row r="74" spans="2:18" ht="15.75" customHeight="1">
      <c r="B74" s="13"/>
      <c r="C74" s="74"/>
      <c r="D74" s="6"/>
      <c r="E74" s="541"/>
      <c r="F74" s="1"/>
      <c r="G74" s="1"/>
      <c r="H74" s="1"/>
      <c r="I74" s="1"/>
      <c r="J74" s="1"/>
      <c r="K74" s="1"/>
      <c r="L74" s="1"/>
      <c r="M74" s="1"/>
      <c r="N74" s="1"/>
      <c r="O74" s="1"/>
      <c r="P74" s="1"/>
      <c r="Q74" s="1"/>
      <c r="R74" s="1"/>
    </row>
    <row r="75" spans="2:18" ht="15.75" customHeight="1">
      <c r="B75" s="13"/>
      <c r="C75" s="74"/>
      <c r="D75" s="6"/>
      <c r="E75" s="541"/>
      <c r="F75" s="1"/>
      <c r="G75" s="1"/>
      <c r="H75" s="1"/>
      <c r="I75" s="1"/>
      <c r="J75" s="1"/>
      <c r="K75" s="1"/>
      <c r="L75" s="1"/>
      <c r="M75" s="1"/>
      <c r="N75" s="1"/>
      <c r="O75" s="1"/>
      <c r="P75" s="1"/>
      <c r="Q75" s="1"/>
      <c r="R75" s="1"/>
    </row>
    <row r="76" spans="2:18" ht="15.75" customHeight="1">
      <c r="B76" s="13"/>
      <c r="C76" s="74"/>
      <c r="D76" s="6"/>
      <c r="E76" s="541"/>
      <c r="F76" s="1"/>
      <c r="G76" s="1"/>
      <c r="H76" s="1"/>
      <c r="I76" s="1"/>
      <c r="J76" s="1"/>
      <c r="K76" s="1"/>
      <c r="L76" s="1"/>
      <c r="M76" s="1"/>
      <c r="N76" s="1"/>
      <c r="O76" s="1"/>
      <c r="P76" s="1"/>
      <c r="Q76" s="1"/>
      <c r="R76" s="1"/>
    </row>
    <row r="77" spans="2:18" ht="15.75" customHeight="1">
      <c r="B77" s="13"/>
      <c r="C77" s="74"/>
      <c r="D77" s="6"/>
      <c r="E77" s="541"/>
      <c r="F77" s="1"/>
      <c r="G77" s="1"/>
      <c r="H77" s="1"/>
      <c r="I77" s="1"/>
      <c r="J77" s="1"/>
      <c r="K77" s="1"/>
      <c r="L77" s="1"/>
      <c r="M77" s="1"/>
      <c r="N77" s="1"/>
      <c r="O77" s="1"/>
      <c r="P77" s="1"/>
      <c r="Q77" s="1"/>
      <c r="R77" s="1"/>
    </row>
    <row r="78" spans="2:18" ht="15.75" customHeight="1">
      <c r="B78" s="13"/>
      <c r="C78" s="74"/>
      <c r="D78" s="6"/>
      <c r="E78" s="541"/>
      <c r="F78" s="1"/>
      <c r="G78" s="1"/>
      <c r="H78" s="1"/>
      <c r="I78" s="1"/>
      <c r="J78" s="1"/>
      <c r="K78" s="1"/>
      <c r="L78" s="1"/>
      <c r="M78" s="1"/>
      <c r="N78" s="1"/>
      <c r="O78" s="1"/>
      <c r="P78" s="1"/>
      <c r="Q78" s="1"/>
      <c r="R78" s="1"/>
    </row>
    <row r="79" spans="2:18" ht="15.75" customHeight="1">
      <c r="B79" s="13"/>
      <c r="C79" s="74"/>
      <c r="D79" s="6"/>
      <c r="E79" s="541"/>
      <c r="F79" s="1"/>
      <c r="G79" s="1"/>
      <c r="H79" s="1"/>
      <c r="I79" s="1"/>
      <c r="J79" s="1"/>
      <c r="K79" s="1"/>
      <c r="L79" s="1"/>
      <c r="M79" s="1"/>
      <c r="N79" s="1"/>
      <c r="O79" s="1"/>
      <c r="P79" s="1"/>
      <c r="Q79" s="1"/>
      <c r="R79" s="1"/>
    </row>
    <row r="80" spans="2:18" ht="15.75" customHeight="1">
      <c r="B80" s="13"/>
      <c r="C80" s="74"/>
      <c r="D80" s="6"/>
      <c r="E80" s="541"/>
      <c r="F80" s="1"/>
      <c r="G80" s="1"/>
      <c r="H80" s="1"/>
      <c r="I80" s="1"/>
      <c r="J80" s="1"/>
      <c r="K80" s="1"/>
      <c r="L80" s="1"/>
      <c r="M80" s="1"/>
      <c r="N80" s="1"/>
      <c r="O80" s="1"/>
      <c r="P80" s="1"/>
      <c r="Q80" s="1"/>
      <c r="R80" s="1"/>
    </row>
    <row r="81" spans="2:18" ht="15.75" customHeight="1">
      <c r="B81" s="13"/>
      <c r="C81" s="74"/>
      <c r="D81" s="6"/>
      <c r="E81" s="541"/>
      <c r="F81" s="1"/>
      <c r="G81" s="1"/>
      <c r="H81" s="1"/>
      <c r="I81" s="1"/>
      <c r="J81" s="1"/>
      <c r="K81" s="1"/>
      <c r="L81" s="1"/>
      <c r="M81" s="1"/>
      <c r="N81" s="1"/>
      <c r="O81" s="1"/>
      <c r="P81" s="1"/>
      <c r="Q81" s="1"/>
      <c r="R81" s="1"/>
    </row>
    <row r="82" spans="2:18" ht="15.75" customHeight="1">
      <c r="B82" s="13"/>
      <c r="C82" s="74"/>
      <c r="D82" s="6"/>
      <c r="E82" s="541"/>
      <c r="F82" s="1"/>
      <c r="G82" s="1"/>
      <c r="H82" s="1"/>
      <c r="I82" s="1"/>
      <c r="J82" s="1"/>
      <c r="K82" s="1"/>
      <c r="L82" s="1"/>
      <c r="M82" s="1"/>
      <c r="N82" s="1"/>
      <c r="O82" s="1"/>
      <c r="P82" s="1"/>
      <c r="Q82" s="1"/>
      <c r="R82" s="1"/>
    </row>
    <row r="83" spans="2:18" ht="15.75" customHeight="1">
      <c r="B83" s="13"/>
      <c r="C83" s="74"/>
      <c r="D83" s="6"/>
      <c r="E83" s="541"/>
      <c r="F83" s="1"/>
      <c r="G83" s="1"/>
      <c r="H83" s="1"/>
      <c r="I83" s="1"/>
      <c r="J83" s="1"/>
      <c r="K83" s="1"/>
      <c r="L83" s="1"/>
      <c r="M83" s="1"/>
      <c r="N83" s="1"/>
      <c r="O83" s="1"/>
      <c r="P83" s="1"/>
      <c r="Q83" s="1"/>
      <c r="R83" s="1"/>
    </row>
    <row r="84" spans="2:18" ht="15.75" customHeight="1">
      <c r="B84" s="13"/>
      <c r="C84" s="74"/>
      <c r="D84" s="6"/>
      <c r="E84" s="541"/>
      <c r="F84" s="1"/>
      <c r="G84" s="1"/>
      <c r="H84" s="1"/>
      <c r="I84" s="1"/>
      <c r="J84" s="1"/>
      <c r="K84" s="1"/>
      <c r="L84" s="1"/>
      <c r="M84" s="1"/>
      <c r="N84" s="1"/>
      <c r="O84" s="1"/>
      <c r="P84" s="1"/>
      <c r="Q84" s="1"/>
      <c r="R84" s="1"/>
    </row>
    <row r="85" spans="2:18" ht="15.75" customHeight="1">
      <c r="B85" s="13"/>
      <c r="C85" s="74"/>
      <c r="D85" s="6"/>
      <c r="E85" s="541"/>
      <c r="F85" s="1"/>
      <c r="G85" s="1"/>
      <c r="H85" s="1"/>
      <c r="I85" s="1"/>
      <c r="J85" s="1"/>
      <c r="K85" s="1"/>
      <c r="L85" s="1"/>
      <c r="M85" s="1"/>
      <c r="N85" s="1"/>
      <c r="O85" s="1"/>
      <c r="P85" s="1"/>
      <c r="Q85" s="1"/>
      <c r="R85" s="1"/>
    </row>
    <row r="86" spans="2:18" ht="15.75" customHeight="1">
      <c r="B86" s="13"/>
      <c r="C86" s="74"/>
      <c r="D86" s="6"/>
      <c r="E86" s="541"/>
      <c r="F86" s="1"/>
      <c r="G86" s="1"/>
      <c r="H86" s="1"/>
      <c r="I86" s="1"/>
      <c r="J86" s="1"/>
      <c r="K86" s="1"/>
      <c r="L86" s="1"/>
      <c r="M86" s="1"/>
      <c r="N86" s="1"/>
      <c r="O86" s="1"/>
      <c r="P86" s="1"/>
      <c r="Q86" s="1"/>
      <c r="R86" s="1"/>
    </row>
    <row r="87" spans="2:18" ht="15.75" customHeight="1">
      <c r="B87" s="13"/>
      <c r="C87" s="74"/>
      <c r="D87" s="6"/>
      <c r="E87" s="541"/>
      <c r="F87" s="1"/>
      <c r="G87" s="1"/>
      <c r="H87" s="1"/>
      <c r="I87" s="1"/>
      <c r="J87" s="1"/>
      <c r="K87" s="1"/>
      <c r="L87" s="1"/>
      <c r="M87" s="1"/>
      <c r="N87" s="1"/>
      <c r="O87" s="1"/>
      <c r="P87" s="1"/>
      <c r="Q87" s="1"/>
      <c r="R87" s="1"/>
    </row>
    <row r="88" spans="2:18" ht="15.75" customHeight="1">
      <c r="B88" s="13"/>
      <c r="C88" s="74"/>
      <c r="D88" s="6"/>
      <c r="E88" s="541"/>
      <c r="F88" s="1"/>
      <c r="G88" s="1"/>
      <c r="H88" s="1"/>
      <c r="I88" s="1"/>
      <c r="J88" s="1"/>
      <c r="K88" s="1"/>
      <c r="L88" s="1"/>
      <c r="M88" s="1"/>
      <c r="N88" s="1"/>
      <c r="O88" s="1"/>
      <c r="P88" s="1"/>
      <c r="Q88" s="1"/>
      <c r="R88" s="1"/>
    </row>
    <row r="89" spans="2:18" ht="15.75" customHeight="1">
      <c r="B89" s="13"/>
      <c r="C89" s="74"/>
      <c r="D89" s="6"/>
      <c r="E89" s="541"/>
      <c r="F89" s="1"/>
      <c r="G89" s="1"/>
      <c r="H89" s="1"/>
      <c r="I89" s="1"/>
      <c r="J89" s="1"/>
      <c r="K89" s="1"/>
      <c r="L89" s="1"/>
      <c r="M89" s="1"/>
      <c r="N89" s="1"/>
      <c r="O89" s="1"/>
      <c r="P89" s="1"/>
      <c r="Q89" s="1"/>
      <c r="R89" s="1"/>
    </row>
    <row r="90" spans="2:18" ht="15.75" customHeight="1">
      <c r="B90" s="13"/>
      <c r="C90" s="74"/>
      <c r="D90" s="6"/>
      <c r="E90" s="541"/>
      <c r="F90" s="1"/>
      <c r="G90" s="1"/>
      <c r="H90" s="1"/>
      <c r="I90" s="1"/>
      <c r="J90" s="1"/>
      <c r="K90" s="1"/>
      <c r="L90" s="1"/>
      <c r="M90" s="1"/>
      <c r="N90" s="1"/>
      <c r="O90" s="1"/>
      <c r="P90" s="1"/>
      <c r="Q90" s="1"/>
      <c r="R90" s="1"/>
    </row>
    <row r="91" spans="2:18" ht="15.75" customHeight="1">
      <c r="B91" s="13"/>
      <c r="C91" s="74"/>
      <c r="D91" s="6"/>
      <c r="E91" s="541"/>
      <c r="F91" s="1"/>
      <c r="G91" s="1"/>
      <c r="H91" s="1"/>
      <c r="I91" s="1"/>
      <c r="J91" s="1"/>
      <c r="K91" s="1"/>
      <c r="L91" s="1"/>
      <c r="M91" s="1"/>
      <c r="N91" s="1"/>
      <c r="O91" s="1"/>
      <c r="P91" s="1"/>
      <c r="Q91" s="1"/>
      <c r="R91" s="1"/>
    </row>
    <row r="92" spans="2:18" ht="15.75" customHeight="1">
      <c r="B92" s="13"/>
      <c r="C92" s="74"/>
      <c r="D92" s="6"/>
      <c r="E92" s="541"/>
      <c r="F92" s="1"/>
      <c r="G92" s="1"/>
      <c r="H92" s="1"/>
      <c r="I92" s="1"/>
      <c r="J92" s="1"/>
      <c r="K92" s="1"/>
      <c r="L92" s="1"/>
      <c r="M92" s="1"/>
      <c r="N92" s="1"/>
      <c r="O92" s="1"/>
      <c r="P92" s="1"/>
      <c r="Q92" s="1"/>
      <c r="R92" s="1"/>
    </row>
    <row r="93" spans="2:18" ht="15.75" customHeight="1">
      <c r="B93" s="13"/>
      <c r="C93" s="74"/>
      <c r="D93" s="6"/>
      <c r="E93" s="541"/>
      <c r="F93" s="1"/>
      <c r="G93" s="1"/>
      <c r="H93" s="1"/>
      <c r="I93" s="1"/>
      <c r="J93" s="1"/>
      <c r="K93" s="1"/>
      <c r="L93" s="1"/>
      <c r="M93" s="1"/>
      <c r="N93" s="1"/>
      <c r="O93" s="1"/>
      <c r="P93" s="1"/>
      <c r="Q93" s="1"/>
      <c r="R93" s="1"/>
    </row>
    <row r="94" spans="2:18" ht="15.75" customHeight="1">
      <c r="B94" s="13"/>
      <c r="C94" s="74"/>
      <c r="D94" s="6"/>
      <c r="E94" s="541"/>
      <c r="F94" s="1"/>
      <c r="G94" s="1"/>
      <c r="H94" s="1"/>
      <c r="I94" s="1"/>
      <c r="J94" s="1"/>
      <c r="K94" s="1"/>
      <c r="L94" s="1"/>
      <c r="M94" s="1"/>
      <c r="N94" s="1"/>
      <c r="O94" s="1"/>
      <c r="P94" s="1"/>
      <c r="Q94" s="1"/>
      <c r="R94" s="1"/>
    </row>
    <row r="95" spans="2:18" ht="15.75" customHeight="1">
      <c r="B95" s="13"/>
      <c r="C95" s="74"/>
      <c r="D95" s="6"/>
      <c r="E95" s="541"/>
      <c r="F95" s="1"/>
      <c r="G95" s="1"/>
      <c r="H95" s="1"/>
      <c r="I95" s="1"/>
      <c r="J95" s="1"/>
      <c r="K95" s="1"/>
      <c r="L95" s="1"/>
      <c r="M95" s="1"/>
      <c r="N95" s="1"/>
      <c r="O95" s="1"/>
      <c r="P95" s="1"/>
      <c r="Q95" s="1"/>
      <c r="R95" s="1"/>
    </row>
    <row r="96" spans="2:18" ht="15.75" customHeight="1">
      <c r="B96" s="13"/>
      <c r="C96" s="74"/>
      <c r="D96" s="6"/>
      <c r="E96" s="541"/>
      <c r="F96" s="1"/>
      <c r="G96" s="1"/>
      <c r="H96" s="1"/>
      <c r="I96" s="1"/>
      <c r="J96" s="1"/>
      <c r="K96" s="1"/>
      <c r="L96" s="1"/>
      <c r="M96" s="1"/>
      <c r="N96" s="1"/>
      <c r="O96" s="1"/>
      <c r="P96" s="1"/>
      <c r="Q96" s="1"/>
      <c r="R96" s="1"/>
    </row>
    <row r="97" spans="2:18" ht="15.75" customHeight="1">
      <c r="B97" s="13"/>
      <c r="C97" s="74"/>
      <c r="D97" s="6"/>
      <c r="E97" s="541"/>
      <c r="F97" s="1"/>
      <c r="G97" s="1"/>
      <c r="H97" s="1"/>
      <c r="I97" s="1"/>
      <c r="J97" s="1"/>
      <c r="K97" s="1"/>
      <c r="L97" s="1"/>
      <c r="M97" s="1"/>
      <c r="N97" s="1"/>
      <c r="O97" s="1"/>
      <c r="P97" s="1"/>
      <c r="Q97" s="1"/>
      <c r="R97" s="1"/>
    </row>
    <row r="98" spans="2:18" ht="15.75" customHeight="1">
      <c r="B98" s="13"/>
      <c r="C98" s="74"/>
      <c r="D98" s="6"/>
      <c r="E98" s="541"/>
      <c r="F98" s="1"/>
      <c r="G98" s="1"/>
      <c r="H98" s="1"/>
      <c r="I98" s="1"/>
      <c r="J98" s="1"/>
      <c r="K98" s="1"/>
      <c r="L98" s="1"/>
      <c r="M98" s="1"/>
      <c r="N98" s="1"/>
      <c r="O98" s="1"/>
      <c r="P98" s="1"/>
      <c r="Q98" s="1"/>
      <c r="R98" s="1"/>
    </row>
    <row r="99" spans="2:18" ht="15.75" customHeight="1">
      <c r="B99" s="13"/>
      <c r="C99" s="74"/>
      <c r="D99" s="6"/>
      <c r="E99" s="541"/>
      <c r="F99" s="1"/>
      <c r="G99" s="1"/>
      <c r="H99" s="1"/>
      <c r="I99" s="1"/>
      <c r="J99" s="1"/>
      <c r="K99" s="1"/>
      <c r="L99" s="1"/>
      <c r="M99" s="1"/>
      <c r="N99" s="1"/>
      <c r="O99" s="1"/>
      <c r="P99" s="1"/>
      <c r="Q99" s="1"/>
      <c r="R99" s="1"/>
    </row>
    <row r="100" spans="2:18" ht="15.75" customHeight="1">
      <c r="B100" s="13"/>
      <c r="C100" s="74"/>
      <c r="D100" s="6"/>
      <c r="E100" s="541"/>
      <c r="F100" s="1"/>
      <c r="G100" s="1"/>
      <c r="H100" s="1"/>
      <c r="I100" s="1"/>
      <c r="J100" s="1"/>
      <c r="K100" s="1"/>
      <c r="L100" s="1"/>
      <c r="M100" s="1"/>
      <c r="N100" s="1"/>
      <c r="O100" s="1"/>
      <c r="P100" s="1"/>
      <c r="Q100" s="1"/>
      <c r="R100" s="1"/>
    </row>
    <row r="101" spans="2:18" ht="15.75" customHeight="1">
      <c r="B101" s="13"/>
      <c r="C101" s="74"/>
      <c r="D101" s="6"/>
      <c r="E101" s="541"/>
      <c r="F101" s="1"/>
      <c r="G101" s="1"/>
      <c r="H101" s="1"/>
      <c r="I101" s="1"/>
      <c r="J101" s="1"/>
      <c r="K101" s="1"/>
      <c r="L101" s="1"/>
      <c r="M101" s="1"/>
      <c r="N101" s="1"/>
      <c r="O101" s="1"/>
      <c r="P101" s="1"/>
      <c r="Q101" s="1"/>
      <c r="R101" s="1"/>
    </row>
    <row r="102" spans="2:18" ht="15.75" customHeight="1">
      <c r="B102" s="13"/>
      <c r="C102" s="74"/>
      <c r="D102" s="6"/>
      <c r="E102" s="541"/>
      <c r="F102" s="1"/>
      <c r="G102" s="1"/>
      <c r="H102" s="1"/>
      <c r="I102" s="1"/>
      <c r="J102" s="1"/>
      <c r="K102" s="1"/>
      <c r="L102" s="1"/>
      <c r="M102" s="1"/>
      <c r="N102" s="1"/>
      <c r="O102" s="1"/>
      <c r="P102" s="1"/>
      <c r="Q102" s="1"/>
      <c r="R102" s="1"/>
    </row>
    <row r="103" spans="2:18" ht="15.75" customHeight="1">
      <c r="B103" s="13"/>
      <c r="C103" s="74"/>
      <c r="D103" s="6"/>
      <c r="E103" s="541"/>
      <c r="F103" s="1"/>
      <c r="G103" s="1"/>
      <c r="H103" s="1"/>
      <c r="I103" s="1"/>
      <c r="J103" s="1"/>
      <c r="K103" s="1"/>
      <c r="L103" s="1"/>
      <c r="M103" s="1"/>
      <c r="N103" s="1"/>
      <c r="O103" s="1"/>
      <c r="P103" s="1"/>
      <c r="Q103" s="1"/>
      <c r="R103" s="1"/>
    </row>
    <row r="104" spans="2:18" ht="15.75" customHeight="1">
      <c r="B104" s="13"/>
      <c r="C104" s="74"/>
      <c r="D104" s="6"/>
      <c r="E104" s="541"/>
      <c r="F104" s="1"/>
      <c r="G104" s="1"/>
      <c r="H104" s="1"/>
      <c r="I104" s="1"/>
      <c r="J104" s="1"/>
      <c r="K104" s="1"/>
      <c r="L104" s="1"/>
      <c r="M104" s="1"/>
      <c r="N104" s="1"/>
      <c r="O104" s="1"/>
      <c r="P104" s="1"/>
      <c r="Q104" s="1"/>
      <c r="R104" s="1"/>
    </row>
    <row r="105" spans="2:18" ht="15.75" customHeight="1">
      <c r="B105" s="13"/>
      <c r="C105" s="74"/>
      <c r="D105" s="6"/>
      <c r="E105" s="541"/>
      <c r="F105" s="1"/>
      <c r="G105" s="1"/>
      <c r="H105" s="1"/>
      <c r="I105" s="1"/>
      <c r="J105" s="1"/>
      <c r="K105" s="1"/>
      <c r="L105" s="1"/>
      <c r="M105" s="1"/>
      <c r="N105" s="1"/>
      <c r="O105" s="1"/>
      <c r="P105" s="1"/>
      <c r="Q105" s="1"/>
      <c r="R105" s="1"/>
    </row>
    <row r="106" spans="2:18" ht="15.75" customHeight="1">
      <c r="B106" s="13"/>
      <c r="C106" s="74"/>
      <c r="D106" s="6"/>
      <c r="E106" s="541"/>
      <c r="F106" s="1"/>
      <c r="G106" s="1"/>
      <c r="H106" s="1"/>
      <c r="I106" s="1"/>
      <c r="J106" s="1"/>
      <c r="K106" s="1"/>
      <c r="L106" s="1"/>
      <c r="M106" s="1"/>
      <c r="N106" s="1"/>
      <c r="O106" s="1"/>
      <c r="P106" s="1"/>
      <c r="Q106" s="1"/>
      <c r="R106" s="1"/>
    </row>
    <row r="107" spans="2:18" ht="15.75" customHeight="1">
      <c r="B107" s="13"/>
      <c r="C107" s="74"/>
      <c r="D107" s="6"/>
      <c r="E107" s="541"/>
      <c r="F107" s="1"/>
      <c r="G107" s="1"/>
      <c r="H107" s="1"/>
      <c r="I107" s="1"/>
      <c r="J107" s="1"/>
      <c r="K107" s="1"/>
      <c r="L107" s="1"/>
      <c r="M107" s="1"/>
      <c r="N107" s="1"/>
      <c r="O107" s="1"/>
      <c r="P107" s="1"/>
      <c r="Q107" s="1"/>
      <c r="R107" s="1"/>
    </row>
    <row r="108" spans="2:18" ht="15.75" customHeight="1">
      <c r="B108" s="13"/>
      <c r="C108" s="74"/>
      <c r="D108" s="6"/>
      <c r="E108" s="541"/>
      <c r="F108" s="1"/>
      <c r="G108" s="1"/>
      <c r="H108" s="1"/>
      <c r="I108" s="1"/>
      <c r="J108" s="1"/>
      <c r="K108" s="1"/>
      <c r="L108" s="1"/>
      <c r="M108" s="1"/>
      <c r="N108" s="1"/>
      <c r="O108" s="1"/>
      <c r="P108" s="1"/>
      <c r="Q108" s="1"/>
      <c r="R108" s="1"/>
    </row>
    <row r="109" spans="2:18" ht="15.75" customHeight="1">
      <c r="B109" s="13"/>
      <c r="C109" s="74"/>
      <c r="D109" s="6"/>
      <c r="E109" s="541"/>
      <c r="F109" s="1"/>
      <c r="G109" s="1"/>
      <c r="H109" s="1"/>
      <c r="I109" s="1"/>
      <c r="J109" s="1"/>
      <c r="K109" s="1"/>
      <c r="L109" s="1"/>
      <c r="M109" s="1"/>
      <c r="N109" s="1"/>
      <c r="O109" s="1"/>
      <c r="P109" s="1"/>
      <c r="Q109" s="1"/>
      <c r="R109" s="1"/>
    </row>
    <row r="110" spans="2:18" ht="15.75" customHeight="1">
      <c r="B110" s="13"/>
      <c r="C110" s="74"/>
      <c r="D110" s="6"/>
      <c r="E110" s="541"/>
      <c r="F110" s="1"/>
      <c r="G110" s="1"/>
      <c r="H110" s="1"/>
      <c r="I110" s="1"/>
      <c r="J110" s="1"/>
      <c r="K110" s="1"/>
      <c r="L110" s="1"/>
      <c r="M110" s="1"/>
      <c r="N110" s="1"/>
      <c r="O110" s="1"/>
      <c r="P110" s="1"/>
      <c r="Q110" s="1"/>
      <c r="R110" s="1"/>
    </row>
    <row r="111" spans="2:18" ht="15.75" customHeight="1">
      <c r="B111" s="13"/>
      <c r="C111" s="74"/>
      <c r="D111" s="6"/>
      <c r="E111" s="541"/>
      <c r="F111" s="1"/>
      <c r="G111" s="1"/>
      <c r="H111" s="1"/>
      <c r="I111" s="1"/>
      <c r="J111" s="1"/>
      <c r="K111" s="1"/>
      <c r="L111" s="1"/>
      <c r="M111" s="1"/>
      <c r="N111" s="1"/>
      <c r="O111" s="1"/>
      <c r="P111" s="1"/>
      <c r="Q111" s="1"/>
      <c r="R111" s="1"/>
    </row>
    <row r="112" spans="2:18" ht="15.75" customHeight="1">
      <c r="B112" s="13"/>
      <c r="C112" s="74"/>
      <c r="D112" s="6"/>
      <c r="E112" s="541"/>
      <c r="F112" s="1"/>
      <c r="G112" s="1"/>
      <c r="H112" s="1"/>
      <c r="I112" s="1"/>
      <c r="J112" s="1"/>
      <c r="K112" s="1"/>
      <c r="L112" s="1"/>
      <c r="M112" s="1"/>
      <c r="N112" s="1"/>
      <c r="O112" s="1"/>
      <c r="P112" s="1"/>
      <c r="Q112" s="1"/>
      <c r="R112" s="1"/>
    </row>
    <row r="113" spans="2:18" ht="15.75" customHeight="1">
      <c r="B113" s="13"/>
      <c r="C113" s="74"/>
      <c r="D113" s="6"/>
      <c r="E113" s="541"/>
      <c r="F113" s="1"/>
      <c r="G113" s="1"/>
      <c r="H113" s="1"/>
      <c r="I113" s="1"/>
      <c r="J113" s="1"/>
      <c r="K113" s="1"/>
      <c r="L113" s="1"/>
      <c r="M113" s="1"/>
      <c r="N113" s="1"/>
      <c r="O113" s="1"/>
      <c r="P113" s="1"/>
      <c r="Q113" s="1"/>
      <c r="R113" s="1"/>
    </row>
    <row r="114" spans="2:18" ht="15.75" customHeight="1">
      <c r="B114" s="13"/>
      <c r="C114" s="74"/>
      <c r="D114" s="6"/>
      <c r="E114" s="541"/>
      <c r="F114" s="1"/>
      <c r="G114" s="1"/>
      <c r="H114" s="1"/>
      <c r="I114" s="1"/>
      <c r="J114" s="1"/>
      <c r="K114" s="1"/>
      <c r="L114" s="1"/>
      <c r="M114" s="1"/>
      <c r="N114" s="1"/>
      <c r="O114" s="1"/>
      <c r="P114" s="1"/>
      <c r="Q114" s="1"/>
      <c r="R114" s="1"/>
    </row>
    <row r="115" spans="2:18" ht="15.75" customHeight="1">
      <c r="B115" s="13"/>
      <c r="C115" s="74"/>
      <c r="D115" s="6"/>
      <c r="E115" s="541"/>
      <c r="F115" s="1"/>
      <c r="G115" s="1"/>
      <c r="H115" s="1"/>
      <c r="I115" s="1"/>
      <c r="J115" s="1"/>
      <c r="K115" s="1"/>
      <c r="L115" s="1"/>
      <c r="M115" s="1"/>
      <c r="N115" s="1"/>
      <c r="O115" s="1"/>
      <c r="P115" s="1"/>
      <c r="Q115" s="1"/>
      <c r="R115" s="1"/>
    </row>
    <row r="116" spans="2:18" ht="15.75" customHeight="1">
      <c r="B116" s="13"/>
      <c r="C116" s="74"/>
      <c r="D116" s="6"/>
      <c r="E116" s="541"/>
      <c r="F116" s="1"/>
      <c r="G116" s="1"/>
      <c r="H116" s="1"/>
      <c r="I116" s="1"/>
      <c r="J116" s="1"/>
      <c r="K116" s="1"/>
      <c r="L116" s="1"/>
      <c r="M116" s="1"/>
      <c r="N116" s="1"/>
      <c r="O116" s="1"/>
      <c r="P116" s="1"/>
      <c r="Q116" s="1"/>
      <c r="R116" s="1"/>
    </row>
    <row r="117" spans="2:18" ht="15.75" customHeight="1">
      <c r="B117" s="13"/>
      <c r="C117" s="74"/>
      <c r="D117" s="6"/>
      <c r="E117" s="541"/>
      <c r="F117" s="1"/>
      <c r="G117" s="1"/>
      <c r="H117" s="1"/>
      <c r="I117" s="1"/>
      <c r="J117" s="1"/>
      <c r="K117" s="1"/>
      <c r="L117" s="1"/>
      <c r="M117" s="1"/>
      <c r="N117" s="1"/>
      <c r="O117" s="1"/>
      <c r="P117" s="1"/>
      <c r="Q117" s="1"/>
      <c r="R117" s="1"/>
    </row>
    <row r="118" spans="2:18" ht="15.75" customHeight="1">
      <c r="B118" s="13"/>
      <c r="C118" s="74"/>
      <c r="D118" s="6"/>
      <c r="E118" s="541"/>
      <c r="F118" s="1"/>
      <c r="G118" s="1"/>
      <c r="H118" s="1"/>
      <c r="I118" s="1"/>
      <c r="J118" s="1"/>
      <c r="K118" s="1"/>
      <c r="L118" s="1"/>
      <c r="M118" s="1"/>
      <c r="N118" s="1"/>
      <c r="O118" s="1"/>
      <c r="P118" s="1"/>
      <c r="Q118" s="1"/>
      <c r="R118" s="1"/>
    </row>
    <row r="119" spans="2:18" ht="15.75" customHeight="1">
      <c r="B119" s="13"/>
      <c r="C119" s="74"/>
      <c r="D119" s="6"/>
      <c r="E119" s="541"/>
      <c r="F119" s="1"/>
      <c r="G119" s="1"/>
      <c r="H119" s="1"/>
      <c r="I119" s="1"/>
      <c r="J119" s="1"/>
      <c r="K119" s="1"/>
      <c r="L119" s="1"/>
      <c r="M119" s="1"/>
      <c r="N119" s="1"/>
      <c r="O119" s="1"/>
      <c r="P119" s="1"/>
      <c r="Q119" s="1"/>
      <c r="R119" s="1"/>
    </row>
    <row r="120" spans="2:18" ht="15.75" customHeight="1">
      <c r="B120" s="13"/>
      <c r="C120" s="74"/>
      <c r="D120" s="6"/>
      <c r="E120" s="541"/>
      <c r="F120" s="1"/>
      <c r="G120" s="1"/>
      <c r="H120" s="1"/>
      <c r="I120" s="1"/>
      <c r="J120" s="1"/>
      <c r="K120" s="1"/>
      <c r="L120" s="1"/>
      <c r="M120" s="1"/>
      <c r="N120" s="1"/>
      <c r="O120" s="1"/>
      <c r="P120" s="1"/>
      <c r="Q120" s="1"/>
      <c r="R120" s="1"/>
    </row>
    <row r="121" spans="2:18" ht="15.75" customHeight="1">
      <c r="B121" s="13"/>
      <c r="C121" s="74"/>
      <c r="D121" s="6"/>
      <c r="E121" s="541"/>
      <c r="F121" s="1"/>
      <c r="G121" s="1"/>
      <c r="H121" s="1"/>
      <c r="I121" s="1"/>
      <c r="J121" s="1"/>
      <c r="K121" s="1"/>
      <c r="L121" s="1"/>
      <c r="M121" s="1"/>
      <c r="N121" s="1"/>
      <c r="O121" s="1"/>
      <c r="P121" s="1"/>
      <c r="Q121" s="1"/>
      <c r="R121" s="1"/>
    </row>
    <row r="122" spans="2:18" ht="15.75" customHeight="1">
      <c r="B122" s="13"/>
      <c r="C122" s="74"/>
      <c r="D122" s="6"/>
      <c r="E122" s="541"/>
      <c r="F122" s="1"/>
      <c r="G122" s="1"/>
      <c r="H122" s="1"/>
      <c r="I122" s="1"/>
      <c r="J122" s="1"/>
      <c r="K122" s="1"/>
      <c r="L122" s="1"/>
      <c r="M122" s="1"/>
      <c r="N122" s="1"/>
      <c r="O122" s="1"/>
      <c r="P122" s="1"/>
      <c r="Q122" s="1"/>
      <c r="R122" s="1"/>
    </row>
    <row r="123" spans="2:18" ht="15.75" customHeight="1">
      <c r="B123" s="13"/>
      <c r="C123" s="74"/>
      <c r="D123" s="6"/>
      <c r="E123" s="541"/>
      <c r="F123" s="1"/>
      <c r="G123" s="1"/>
      <c r="H123" s="1"/>
      <c r="I123" s="1"/>
      <c r="J123" s="1"/>
      <c r="K123" s="1"/>
      <c r="L123" s="1"/>
      <c r="M123" s="1"/>
      <c r="N123" s="1"/>
      <c r="O123" s="1"/>
      <c r="P123" s="1"/>
      <c r="Q123" s="1"/>
      <c r="R123" s="1"/>
    </row>
    <row r="124" spans="2:18" ht="15.75" customHeight="1">
      <c r="B124" s="13"/>
      <c r="C124" s="74"/>
      <c r="D124" s="6"/>
      <c r="E124" s="541"/>
      <c r="F124" s="1"/>
      <c r="G124" s="1"/>
      <c r="H124" s="1"/>
      <c r="I124" s="1"/>
      <c r="J124" s="1"/>
      <c r="K124" s="1"/>
      <c r="L124" s="1"/>
      <c r="M124" s="1"/>
      <c r="N124" s="1"/>
      <c r="O124" s="1"/>
      <c r="P124" s="1"/>
      <c r="Q124" s="1"/>
      <c r="R124" s="1"/>
    </row>
    <row r="125" spans="2:18" ht="15.75" customHeight="1">
      <c r="B125" s="13"/>
      <c r="C125" s="74"/>
      <c r="D125" s="6"/>
      <c r="E125" s="541"/>
      <c r="F125" s="1"/>
      <c r="G125" s="1"/>
      <c r="H125" s="1"/>
      <c r="I125" s="1"/>
      <c r="J125" s="1"/>
      <c r="K125" s="1"/>
      <c r="L125" s="1"/>
      <c r="M125" s="1"/>
      <c r="N125" s="1"/>
      <c r="O125" s="1"/>
      <c r="P125" s="1"/>
      <c r="Q125" s="1"/>
      <c r="R125" s="1"/>
    </row>
    <row r="126" spans="2:18" ht="15.75" customHeight="1">
      <c r="B126" s="13"/>
      <c r="C126" s="74"/>
      <c r="D126" s="6"/>
      <c r="E126" s="541"/>
      <c r="F126" s="1"/>
      <c r="G126" s="1"/>
      <c r="H126" s="1"/>
      <c r="I126" s="1"/>
      <c r="J126" s="1"/>
      <c r="K126" s="1"/>
      <c r="L126" s="1"/>
      <c r="M126" s="1"/>
      <c r="N126" s="1"/>
      <c r="O126" s="1"/>
      <c r="P126" s="1"/>
      <c r="Q126" s="1"/>
      <c r="R126" s="1"/>
    </row>
    <row r="127" spans="2:18" ht="15.75" customHeight="1">
      <c r="B127" s="13"/>
      <c r="C127" s="74"/>
      <c r="D127" s="6"/>
      <c r="E127" s="541"/>
      <c r="F127" s="1"/>
      <c r="G127" s="1"/>
      <c r="H127" s="1"/>
      <c r="I127" s="1"/>
      <c r="J127" s="1"/>
      <c r="K127" s="1"/>
      <c r="L127" s="1"/>
      <c r="M127" s="1"/>
      <c r="N127" s="1"/>
      <c r="O127" s="1"/>
      <c r="P127" s="1"/>
      <c r="Q127" s="1"/>
      <c r="R127" s="1"/>
    </row>
    <row r="128" spans="2:18" ht="15.75" customHeight="1">
      <c r="B128" s="13"/>
      <c r="C128" s="74"/>
      <c r="D128" s="6"/>
      <c r="E128" s="541"/>
      <c r="F128" s="1"/>
      <c r="G128" s="1"/>
      <c r="H128" s="1"/>
      <c r="I128" s="1"/>
      <c r="J128" s="1"/>
      <c r="K128" s="1"/>
      <c r="L128" s="1"/>
      <c r="M128" s="1"/>
      <c r="N128" s="1"/>
      <c r="O128" s="1"/>
      <c r="P128" s="1"/>
      <c r="Q128" s="1"/>
      <c r="R128" s="1"/>
    </row>
    <row r="129" spans="2:18" ht="15.75" customHeight="1">
      <c r="B129" s="13"/>
      <c r="C129" s="74"/>
      <c r="D129" s="6"/>
      <c r="E129" s="541"/>
      <c r="F129" s="1"/>
      <c r="G129" s="1"/>
      <c r="H129" s="1"/>
      <c r="I129" s="1"/>
      <c r="J129" s="1"/>
      <c r="K129" s="1"/>
      <c r="L129" s="1"/>
      <c r="M129" s="1"/>
      <c r="N129" s="1"/>
      <c r="O129" s="1"/>
      <c r="P129" s="1"/>
      <c r="Q129" s="1"/>
      <c r="R129" s="1"/>
    </row>
    <row r="130" spans="2:18" ht="15.75" customHeight="1">
      <c r="B130" s="13"/>
      <c r="C130" s="74"/>
      <c r="D130" s="6"/>
      <c r="E130" s="541"/>
      <c r="F130" s="1"/>
      <c r="G130" s="1"/>
      <c r="H130" s="1"/>
      <c r="I130" s="1"/>
      <c r="J130" s="1"/>
      <c r="K130" s="1"/>
      <c r="L130" s="1"/>
      <c r="M130" s="1"/>
      <c r="N130" s="1"/>
      <c r="O130" s="1"/>
      <c r="P130" s="1"/>
      <c r="Q130" s="1"/>
      <c r="R130" s="1"/>
    </row>
    <row r="131" spans="2:18" ht="15.75" customHeight="1">
      <c r="B131" s="13"/>
      <c r="C131" s="74"/>
      <c r="D131" s="6"/>
      <c r="E131" s="541"/>
      <c r="F131" s="1"/>
      <c r="G131" s="1"/>
      <c r="H131" s="1"/>
      <c r="I131" s="1"/>
      <c r="J131" s="1"/>
      <c r="K131" s="1"/>
      <c r="L131" s="1"/>
      <c r="M131" s="1"/>
      <c r="N131" s="1"/>
      <c r="O131" s="1"/>
      <c r="P131" s="1"/>
      <c r="Q131" s="1"/>
      <c r="R131" s="1"/>
    </row>
    <row r="132" spans="2:18" ht="15.75" customHeight="1">
      <c r="B132" s="13"/>
      <c r="C132" s="74"/>
      <c r="D132" s="6"/>
      <c r="E132" s="541"/>
      <c r="F132" s="1"/>
      <c r="G132" s="1"/>
      <c r="H132" s="1"/>
      <c r="I132" s="1"/>
      <c r="J132" s="1"/>
      <c r="K132" s="1"/>
      <c r="L132" s="1"/>
      <c r="M132" s="1"/>
      <c r="N132" s="1"/>
      <c r="O132" s="1"/>
      <c r="P132" s="1"/>
      <c r="Q132" s="1"/>
      <c r="R132" s="1"/>
    </row>
    <row r="133" spans="2:18" ht="15.75" customHeight="1">
      <c r="B133" s="13"/>
      <c r="C133" s="74"/>
      <c r="D133" s="6"/>
      <c r="E133" s="541"/>
      <c r="F133" s="1"/>
      <c r="G133" s="1"/>
      <c r="H133" s="1"/>
      <c r="I133" s="1"/>
      <c r="J133" s="1"/>
      <c r="K133" s="1"/>
      <c r="L133" s="1"/>
      <c r="M133" s="1"/>
      <c r="N133" s="1"/>
      <c r="O133" s="1"/>
      <c r="P133" s="1"/>
      <c r="Q133" s="1"/>
      <c r="R133" s="1"/>
    </row>
    <row r="134" spans="2:18" ht="15.75" customHeight="1">
      <c r="B134" s="13"/>
      <c r="C134" s="74"/>
      <c r="D134" s="6"/>
      <c r="E134" s="541"/>
      <c r="F134" s="1"/>
      <c r="G134" s="1"/>
      <c r="H134" s="1"/>
      <c r="I134" s="1"/>
      <c r="J134" s="1"/>
      <c r="K134" s="1"/>
      <c r="L134" s="1"/>
      <c r="M134" s="1"/>
      <c r="N134" s="1"/>
      <c r="O134" s="1"/>
      <c r="P134" s="1"/>
      <c r="Q134" s="1"/>
      <c r="R134" s="1"/>
    </row>
    <row r="135" spans="2:18" ht="15.75" customHeight="1">
      <c r="B135" s="13"/>
      <c r="C135" s="74"/>
      <c r="D135" s="6"/>
      <c r="E135" s="541"/>
      <c r="F135" s="1"/>
      <c r="G135" s="1"/>
      <c r="H135" s="1"/>
      <c r="I135" s="1"/>
      <c r="J135" s="1"/>
      <c r="K135" s="1"/>
      <c r="L135" s="1"/>
      <c r="M135" s="1"/>
      <c r="N135" s="1"/>
      <c r="O135" s="1"/>
      <c r="P135" s="1"/>
      <c r="Q135" s="1"/>
      <c r="R135" s="1"/>
    </row>
    <row r="136" spans="2:18" ht="15.75" customHeight="1">
      <c r="B136" s="13"/>
      <c r="C136" s="74"/>
      <c r="D136" s="6"/>
      <c r="E136" s="541"/>
      <c r="F136" s="1"/>
      <c r="G136" s="1"/>
      <c r="H136" s="1"/>
      <c r="I136" s="1"/>
      <c r="J136" s="1"/>
      <c r="K136" s="1"/>
      <c r="L136" s="1"/>
      <c r="M136" s="1"/>
      <c r="N136" s="1"/>
      <c r="O136" s="1"/>
      <c r="P136" s="1"/>
      <c r="Q136" s="1"/>
      <c r="R136" s="1"/>
    </row>
    <row r="137" spans="2:18" ht="15.75" customHeight="1">
      <c r="B137" s="13"/>
      <c r="C137" s="74"/>
      <c r="D137" s="6"/>
      <c r="E137" s="541"/>
      <c r="F137" s="1"/>
      <c r="G137" s="1"/>
      <c r="H137" s="1"/>
      <c r="I137" s="1"/>
      <c r="J137" s="1"/>
      <c r="K137" s="1"/>
      <c r="L137" s="1"/>
      <c r="M137" s="1"/>
      <c r="N137" s="1"/>
      <c r="O137" s="1"/>
      <c r="P137" s="1"/>
      <c r="Q137" s="1"/>
      <c r="R137" s="1"/>
    </row>
    <row r="138" spans="2:18" ht="15.75" customHeight="1">
      <c r="B138" s="13"/>
      <c r="C138" s="74"/>
      <c r="D138" s="6"/>
      <c r="E138" s="541"/>
      <c r="F138" s="1"/>
      <c r="G138" s="1"/>
      <c r="H138" s="1"/>
      <c r="I138" s="1"/>
      <c r="J138" s="1"/>
      <c r="K138" s="1"/>
      <c r="L138" s="1"/>
      <c r="M138" s="1"/>
      <c r="N138" s="1"/>
      <c r="O138" s="1"/>
      <c r="P138" s="1"/>
      <c r="Q138" s="1"/>
      <c r="R138" s="1"/>
    </row>
    <row r="139" spans="2:18" ht="15.75" customHeight="1">
      <c r="B139" s="13"/>
      <c r="C139" s="74"/>
      <c r="D139" s="6"/>
      <c r="E139" s="541"/>
      <c r="F139" s="1"/>
      <c r="G139" s="1"/>
      <c r="H139" s="1"/>
      <c r="I139" s="1"/>
      <c r="J139" s="1"/>
      <c r="K139" s="1"/>
      <c r="L139" s="1"/>
      <c r="M139" s="1"/>
      <c r="N139" s="1"/>
      <c r="O139" s="1"/>
      <c r="P139" s="1"/>
      <c r="Q139" s="1"/>
      <c r="R139" s="1"/>
    </row>
    <row r="140" spans="2:18" ht="15.75" customHeight="1">
      <c r="B140" s="13"/>
      <c r="C140" s="74"/>
      <c r="D140" s="6"/>
      <c r="E140" s="541"/>
      <c r="F140" s="1"/>
      <c r="G140" s="1"/>
      <c r="H140" s="1"/>
      <c r="I140" s="1"/>
      <c r="J140" s="1"/>
      <c r="K140" s="1"/>
      <c r="L140" s="1"/>
      <c r="M140" s="1"/>
      <c r="N140" s="1"/>
      <c r="O140" s="1"/>
      <c r="P140" s="1"/>
      <c r="Q140" s="1"/>
      <c r="R140" s="1"/>
    </row>
    <row r="141" spans="2:18" ht="15.75" customHeight="1">
      <c r="B141" s="13"/>
      <c r="C141" s="74"/>
      <c r="D141" s="6"/>
      <c r="E141" s="541"/>
      <c r="F141" s="1"/>
      <c r="G141" s="1"/>
      <c r="H141" s="1"/>
      <c r="I141" s="1"/>
      <c r="J141" s="1"/>
      <c r="K141" s="1"/>
      <c r="L141" s="1"/>
      <c r="M141" s="1"/>
      <c r="N141" s="1"/>
      <c r="O141" s="1"/>
      <c r="P141" s="1"/>
      <c r="Q141" s="1"/>
      <c r="R141" s="1"/>
    </row>
    <row r="142" spans="2:18" ht="15.75" customHeight="1">
      <c r="B142" s="13"/>
      <c r="C142" s="74"/>
      <c r="D142" s="6"/>
      <c r="E142" s="541"/>
      <c r="F142" s="1"/>
      <c r="G142" s="1"/>
      <c r="H142" s="1"/>
      <c r="I142" s="1"/>
      <c r="J142" s="1"/>
      <c r="K142" s="1"/>
      <c r="L142" s="1"/>
      <c r="M142" s="1"/>
      <c r="N142" s="1"/>
      <c r="O142" s="1"/>
      <c r="P142" s="1"/>
      <c r="Q142" s="1"/>
      <c r="R142" s="1"/>
    </row>
    <row r="143" spans="2:18" ht="15.75" customHeight="1">
      <c r="B143" s="13"/>
      <c r="C143" s="74"/>
      <c r="D143" s="6"/>
      <c r="E143" s="541"/>
      <c r="F143" s="1"/>
      <c r="G143" s="1"/>
      <c r="H143" s="1"/>
      <c r="I143" s="1"/>
      <c r="J143" s="1"/>
      <c r="K143" s="1"/>
      <c r="L143" s="1"/>
      <c r="M143" s="1"/>
      <c r="N143" s="1"/>
      <c r="O143" s="1"/>
      <c r="P143" s="1"/>
      <c r="Q143" s="1"/>
      <c r="R143" s="1"/>
    </row>
    <row r="144" spans="2:18" ht="15.75" customHeight="1">
      <c r="B144" s="13"/>
      <c r="C144" s="74"/>
      <c r="D144" s="6"/>
      <c r="E144" s="541"/>
      <c r="F144" s="1"/>
      <c r="G144" s="1"/>
      <c r="H144" s="1"/>
      <c r="I144" s="1"/>
      <c r="J144" s="1"/>
      <c r="K144" s="1"/>
      <c r="L144" s="1"/>
      <c r="M144" s="1"/>
      <c r="N144" s="1"/>
      <c r="O144" s="1"/>
      <c r="P144" s="1"/>
      <c r="Q144" s="1"/>
      <c r="R144" s="1"/>
    </row>
    <row r="145" spans="2:18" ht="15.75" customHeight="1">
      <c r="B145" s="13"/>
      <c r="C145" s="74"/>
      <c r="D145" s="6"/>
      <c r="E145" s="541"/>
      <c r="F145" s="1"/>
      <c r="G145" s="1"/>
      <c r="H145" s="1"/>
      <c r="I145" s="1"/>
      <c r="J145" s="1"/>
      <c r="K145" s="1"/>
      <c r="L145" s="1"/>
      <c r="M145" s="1"/>
      <c r="N145" s="1"/>
      <c r="O145" s="1"/>
      <c r="P145" s="1"/>
      <c r="Q145" s="1"/>
      <c r="R145" s="1"/>
    </row>
    <row r="146" spans="2:18" ht="15.75" customHeight="1">
      <c r="B146" s="13"/>
      <c r="C146" s="74"/>
      <c r="D146" s="6"/>
      <c r="E146" s="541"/>
      <c r="F146" s="1"/>
      <c r="G146" s="1"/>
      <c r="H146" s="1"/>
      <c r="I146" s="1"/>
      <c r="J146" s="1"/>
      <c r="K146" s="1"/>
      <c r="L146" s="1"/>
      <c r="M146" s="1"/>
      <c r="N146" s="1"/>
      <c r="O146" s="1"/>
      <c r="P146" s="1"/>
      <c r="Q146" s="1"/>
      <c r="R146" s="1"/>
    </row>
    <row r="147" spans="2:18" ht="15.75" customHeight="1">
      <c r="B147" s="13"/>
      <c r="C147" s="74"/>
      <c r="D147" s="6"/>
      <c r="E147" s="541"/>
      <c r="F147" s="1"/>
      <c r="G147" s="1"/>
      <c r="H147" s="1"/>
      <c r="I147" s="1"/>
      <c r="J147" s="1"/>
      <c r="K147" s="1"/>
      <c r="L147" s="1"/>
      <c r="M147" s="1"/>
      <c r="N147" s="1"/>
      <c r="O147" s="1"/>
      <c r="P147" s="1"/>
      <c r="Q147" s="1"/>
      <c r="R147" s="1"/>
    </row>
    <row r="148" spans="2:18" ht="15.75" customHeight="1">
      <c r="B148" s="13"/>
      <c r="C148" s="74"/>
      <c r="D148" s="6"/>
      <c r="E148" s="541"/>
      <c r="F148" s="1"/>
      <c r="G148" s="1"/>
      <c r="H148" s="1"/>
      <c r="I148" s="1"/>
      <c r="J148" s="1"/>
      <c r="K148" s="1"/>
      <c r="L148" s="1"/>
      <c r="M148" s="1"/>
      <c r="N148" s="1"/>
      <c r="O148" s="1"/>
      <c r="P148" s="1"/>
      <c r="Q148" s="1"/>
      <c r="R148" s="1"/>
    </row>
    <row r="149" spans="2:18" ht="15.75" customHeight="1">
      <c r="B149" s="13"/>
      <c r="C149" s="74"/>
      <c r="D149" s="6"/>
      <c r="E149" s="541"/>
      <c r="F149" s="1"/>
      <c r="G149" s="1"/>
      <c r="H149" s="1"/>
      <c r="I149" s="1"/>
      <c r="J149" s="1"/>
      <c r="K149" s="1"/>
      <c r="L149" s="1"/>
      <c r="M149" s="1"/>
      <c r="N149" s="1"/>
      <c r="O149" s="1"/>
      <c r="P149" s="1"/>
      <c r="Q149" s="1"/>
      <c r="R149" s="1"/>
    </row>
    <row r="150" spans="2:18" ht="15.75" customHeight="1">
      <c r="B150" s="13"/>
      <c r="C150" s="74"/>
      <c r="D150" s="6"/>
      <c r="E150" s="541"/>
      <c r="F150" s="1"/>
      <c r="G150" s="1"/>
      <c r="H150" s="1"/>
      <c r="I150" s="1"/>
      <c r="J150" s="1"/>
      <c r="K150" s="1"/>
      <c r="L150" s="1"/>
      <c r="M150" s="1"/>
      <c r="N150" s="1"/>
      <c r="O150" s="1"/>
      <c r="P150" s="1"/>
      <c r="Q150" s="1"/>
      <c r="R150" s="1"/>
    </row>
    <row r="151" spans="2:18" ht="15.75" customHeight="1">
      <c r="B151" s="13"/>
      <c r="C151" s="74"/>
      <c r="D151" s="6"/>
      <c r="E151" s="541"/>
      <c r="F151" s="1"/>
      <c r="G151" s="1"/>
      <c r="H151" s="1"/>
      <c r="I151" s="1"/>
      <c r="J151" s="1"/>
      <c r="K151" s="1"/>
      <c r="L151" s="1"/>
      <c r="M151" s="1"/>
      <c r="N151" s="1"/>
      <c r="O151" s="1"/>
      <c r="P151" s="1"/>
      <c r="Q151" s="1"/>
      <c r="R151" s="1"/>
    </row>
    <row r="152" spans="2:18" ht="15.75" customHeight="1">
      <c r="B152" s="13"/>
      <c r="C152" s="74"/>
      <c r="D152" s="6"/>
      <c r="E152" s="541"/>
      <c r="F152" s="1"/>
      <c r="G152" s="1"/>
      <c r="H152" s="1"/>
      <c r="I152" s="1"/>
      <c r="J152" s="1"/>
      <c r="K152" s="1"/>
      <c r="L152" s="1"/>
      <c r="M152" s="1"/>
      <c r="N152" s="1"/>
      <c r="O152" s="1"/>
      <c r="P152" s="1"/>
      <c r="Q152" s="1"/>
      <c r="R152" s="1"/>
    </row>
    <row r="153" spans="2:18" ht="15.75" customHeight="1">
      <c r="B153" s="13"/>
      <c r="C153" s="74"/>
      <c r="D153" s="6"/>
      <c r="E153" s="541"/>
      <c r="F153" s="1"/>
      <c r="G153" s="1"/>
      <c r="H153" s="1"/>
      <c r="I153" s="1"/>
      <c r="J153" s="1"/>
      <c r="K153" s="1"/>
      <c r="L153" s="1"/>
      <c r="M153" s="1"/>
      <c r="N153" s="1"/>
      <c r="O153" s="1"/>
      <c r="P153" s="1"/>
      <c r="Q153" s="1"/>
      <c r="R153" s="1"/>
    </row>
    <row r="154" spans="2:18" ht="15.75" customHeight="1">
      <c r="B154" s="13"/>
      <c r="C154" s="74"/>
      <c r="D154" s="6"/>
      <c r="E154" s="541"/>
      <c r="F154" s="1"/>
      <c r="G154" s="1"/>
      <c r="H154" s="1"/>
      <c r="I154" s="1"/>
      <c r="J154" s="1"/>
      <c r="K154" s="1"/>
      <c r="L154" s="1"/>
      <c r="M154" s="1"/>
      <c r="N154" s="1"/>
      <c r="O154" s="1"/>
      <c r="P154" s="1"/>
      <c r="Q154" s="1"/>
      <c r="R154" s="1"/>
    </row>
    <row r="155" spans="2:18" ht="15.75" customHeight="1">
      <c r="B155" s="13"/>
      <c r="C155" s="74"/>
      <c r="D155" s="6"/>
      <c r="E155" s="541"/>
      <c r="F155" s="1"/>
      <c r="G155" s="1"/>
      <c r="H155" s="1"/>
      <c r="I155" s="1"/>
      <c r="J155" s="1"/>
      <c r="K155" s="1"/>
      <c r="L155" s="1"/>
      <c r="M155" s="1"/>
      <c r="N155" s="1"/>
      <c r="O155" s="1"/>
      <c r="P155" s="1"/>
      <c r="Q155" s="1"/>
      <c r="R155" s="1"/>
    </row>
    <row r="156" spans="2:18" ht="15.75" customHeight="1">
      <c r="B156" s="13"/>
      <c r="C156" s="74"/>
      <c r="D156" s="6"/>
      <c r="E156" s="541"/>
      <c r="F156" s="1"/>
      <c r="G156" s="1"/>
      <c r="H156" s="1"/>
      <c r="I156" s="1"/>
      <c r="J156" s="1"/>
      <c r="K156" s="1"/>
      <c r="L156" s="1"/>
      <c r="M156" s="1"/>
      <c r="N156" s="1"/>
      <c r="O156" s="1"/>
      <c r="P156" s="1"/>
      <c r="Q156" s="1"/>
      <c r="R156" s="1"/>
    </row>
    <row r="157" spans="2:18" ht="15.75" customHeight="1">
      <c r="B157" s="13"/>
      <c r="C157" s="74"/>
      <c r="D157" s="6"/>
      <c r="E157" s="541"/>
      <c r="F157" s="1"/>
      <c r="G157" s="1"/>
      <c r="H157" s="1"/>
      <c r="I157" s="1"/>
      <c r="J157" s="1"/>
      <c r="K157" s="1"/>
      <c r="L157" s="1"/>
      <c r="M157" s="1"/>
      <c r="N157" s="1"/>
      <c r="O157" s="1"/>
      <c r="P157" s="1"/>
      <c r="Q157" s="1"/>
      <c r="R157" s="1"/>
    </row>
    <row r="158" spans="2:18" ht="15.75" customHeight="1">
      <c r="B158" s="13"/>
      <c r="C158" s="74"/>
      <c r="D158" s="6"/>
      <c r="E158" s="541"/>
      <c r="F158" s="1"/>
      <c r="G158" s="1"/>
      <c r="H158" s="1"/>
      <c r="I158" s="1"/>
      <c r="J158" s="1"/>
      <c r="K158" s="1"/>
      <c r="L158" s="1"/>
      <c r="M158" s="1"/>
      <c r="N158" s="1"/>
      <c r="O158" s="1"/>
      <c r="P158" s="1"/>
      <c r="Q158" s="1"/>
      <c r="R158" s="1"/>
    </row>
    <row r="159" spans="2:18" ht="15.75" customHeight="1">
      <c r="B159" s="13"/>
      <c r="C159" s="74"/>
      <c r="D159" s="6"/>
      <c r="E159" s="541"/>
      <c r="F159" s="1"/>
      <c r="G159" s="1"/>
      <c r="H159" s="1"/>
      <c r="I159" s="1"/>
      <c r="J159" s="1"/>
      <c r="K159" s="1"/>
      <c r="L159" s="1"/>
      <c r="M159" s="1"/>
      <c r="N159" s="1"/>
      <c r="O159" s="1"/>
      <c r="P159" s="1"/>
      <c r="Q159" s="1"/>
      <c r="R159" s="1"/>
    </row>
    <row r="160" spans="2:18" ht="15.75" customHeight="1">
      <c r="B160" s="13"/>
      <c r="C160" s="74"/>
      <c r="D160" s="6"/>
      <c r="E160" s="541"/>
      <c r="F160" s="1"/>
      <c r="G160" s="1"/>
      <c r="H160" s="1"/>
      <c r="I160" s="1"/>
      <c r="J160" s="1"/>
      <c r="K160" s="1"/>
      <c r="L160" s="1"/>
      <c r="M160" s="1"/>
      <c r="N160" s="1"/>
      <c r="O160" s="1"/>
      <c r="P160" s="1"/>
      <c r="Q160" s="1"/>
      <c r="R160" s="1"/>
    </row>
    <row r="161" spans="2:18" ht="15.75" customHeight="1">
      <c r="B161" s="13"/>
      <c r="C161" s="74"/>
      <c r="D161" s="6"/>
      <c r="E161" s="541"/>
      <c r="F161" s="1"/>
      <c r="G161" s="1"/>
      <c r="H161" s="1"/>
      <c r="I161" s="1"/>
      <c r="J161" s="1"/>
      <c r="K161" s="1"/>
      <c r="L161" s="1"/>
      <c r="M161" s="1"/>
      <c r="N161" s="1"/>
      <c r="O161" s="1"/>
      <c r="P161" s="1"/>
      <c r="Q161" s="1"/>
      <c r="R161" s="1"/>
    </row>
    <row r="162" spans="2:18" ht="15.75" customHeight="1">
      <c r="B162" s="13"/>
      <c r="C162" s="74"/>
      <c r="D162" s="6"/>
      <c r="E162" s="541"/>
      <c r="F162" s="1"/>
      <c r="G162" s="1"/>
      <c r="H162" s="1"/>
      <c r="I162" s="1"/>
      <c r="J162" s="1"/>
      <c r="K162" s="1"/>
      <c r="L162" s="1"/>
      <c r="M162" s="1"/>
      <c r="N162" s="1"/>
      <c r="O162" s="1"/>
      <c r="P162" s="1"/>
      <c r="Q162" s="1"/>
      <c r="R162" s="1"/>
    </row>
    <row r="163" spans="2:18" ht="15.75" customHeight="1">
      <c r="B163" s="13"/>
      <c r="C163" s="74"/>
      <c r="D163" s="6"/>
      <c r="E163" s="541"/>
      <c r="F163" s="1"/>
      <c r="G163" s="1"/>
      <c r="H163" s="1"/>
      <c r="I163" s="1"/>
      <c r="J163" s="1"/>
      <c r="K163" s="1"/>
      <c r="L163" s="1"/>
      <c r="M163" s="1"/>
      <c r="N163" s="1"/>
      <c r="O163" s="1"/>
      <c r="P163" s="1"/>
      <c r="Q163" s="1"/>
      <c r="R163" s="1"/>
    </row>
    <row r="164" spans="2:18" ht="15.75" customHeight="1">
      <c r="B164" s="13"/>
      <c r="C164" s="74"/>
      <c r="D164" s="6"/>
      <c r="E164" s="541"/>
      <c r="F164" s="1"/>
      <c r="G164" s="1"/>
      <c r="H164" s="1"/>
      <c r="I164" s="1"/>
      <c r="J164" s="1"/>
      <c r="K164" s="1"/>
      <c r="L164" s="1"/>
      <c r="M164" s="1"/>
      <c r="N164" s="1"/>
      <c r="O164" s="1"/>
      <c r="P164" s="1"/>
      <c r="Q164" s="1"/>
      <c r="R164" s="1"/>
    </row>
    <row r="165" spans="2:18" ht="15.75" customHeight="1">
      <c r="B165" s="13"/>
      <c r="C165" s="74"/>
      <c r="D165" s="6"/>
      <c r="E165" s="541"/>
      <c r="F165" s="1"/>
      <c r="G165" s="1"/>
      <c r="H165" s="1"/>
      <c r="I165" s="1"/>
      <c r="J165" s="1"/>
      <c r="K165" s="1"/>
      <c r="L165" s="1"/>
      <c r="M165" s="1"/>
      <c r="N165" s="1"/>
      <c r="O165" s="1"/>
      <c r="P165" s="1"/>
      <c r="Q165" s="1"/>
      <c r="R165" s="1"/>
    </row>
    <row r="166" spans="2:18" ht="15.75" customHeight="1">
      <c r="B166" s="13"/>
      <c r="C166" s="74"/>
      <c r="D166" s="6"/>
      <c r="E166" s="541"/>
      <c r="F166" s="1"/>
      <c r="G166" s="1"/>
      <c r="H166" s="1"/>
      <c r="I166" s="1"/>
      <c r="J166" s="1"/>
      <c r="K166" s="1"/>
      <c r="L166" s="1"/>
      <c r="M166" s="1"/>
      <c r="N166" s="1"/>
      <c r="O166" s="1"/>
      <c r="P166" s="1"/>
      <c r="Q166" s="1"/>
      <c r="R166" s="1"/>
    </row>
    <row r="167" spans="2:18" ht="15.75" customHeight="1">
      <c r="B167" s="13"/>
      <c r="C167" s="74"/>
      <c r="D167" s="6"/>
      <c r="E167" s="541"/>
      <c r="F167" s="1"/>
      <c r="G167" s="1"/>
      <c r="H167" s="1"/>
      <c r="I167" s="1"/>
      <c r="J167" s="1"/>
      <c r="K167" s="1"/>
      <c r="L167" s="1"/>
      <c r="M167" s="1"/>
      <c r="N167" s="1"/>
      <c r="O167" s="1"/>
      <c r="P167" s="1"/>
      <c r="Q167" s="1"/>
      <c r="R167" s="1"/>
    </row>
    <row r="168" spans="2:18" ht="15.75" customHeight="1">
      <c r="B168" s="13"/>
      <c r="C168" s="74"/>
      <c r="D168" s="6"/>
      <c r="E168" s="541"/>
      <c r="F168" s="1"/>
      <c r="G168" s="1"/>
      <c r="H168" s="1"/>
      <c r="I168" s="1"/>
      <c r="J168" s="1"/>
      <c r="K168" s="1"/>
      <c r="L168" s="1"/>
      <c r="M168" s="1"/>
      <c r="N168" s="1"/>
      <c r="O168" s="1"/>
      <c r="P168" s="1"/>
      <c r="Q168" s="1"/>
      <c r="R168" s="1"/>
    </row>
    <row r="169" spans="2:18" ht="15.75" customHeight="1">
      <c r="B169" s="13"/>
      <c r="C169" s="74"/>
      <c r="D169" s="6"/>
      <c r="E169" s="541"/>
      <c r="F169" s="1"/>
      <c r="G169" s="1"/>
      <c r="H169" s="1"/>
      <c r="I169" s="1"/>
      <c r="J169" s="1"/>
      <c r="K169" s="1"/>
      <c r="L169" s="1"/>
      <c r="M169" s="1"/>
      <c r="N169" s="1"/>
      <c r="O169" s="1"/>
      <c r="P169" s="1"/>
      <c r="Q169" s="1"/>
      <c r="R169" s="1"/>
    </row>
    <row r="170" spans="2:18" ht="15.75" customHeight="1">
      <c r="B170" s="13"/>
      <c r="C170" s="74"/>
      <c r="D170" s="6"/>
      <c r="E170" s="541"/>
      <c r="F170" s="1"/>
      <c r="G170" s="1"/>
      <c r="H170" s="1"/>
      <c r="I170" s="1"/>
      <c r="J170" s="1"/>
      <c r="K170" s="1"/>
      <c r="L170" s="1"/>
      <c r="M170" s="1"/>
      <c r="N170" s="1"/>
      <c r="O170" s="1"/>
      <c r="P170" s="1"/>
      <c r="Q170" s="1"/>
      <c r="R170" s="1"/>
    </row>
    <row r="171" spans="2:18" ht="15.75" customHeight="1">
      <c r="B171" s="13"/>
      <c r="C171" s="74"/>
      <c r="D171" s="6"/>
      <c r="E171" s="541"/>
      <c r="F171" s="1"/>
      <c r="G171" s="1"/>
      <c r="H171" s="1"/>
      <c r="I171" s="1"/>
      <c r="J171" s="1"/>
      <c r="K171" s="1"/>
      <c r="L171" s="1"/>
      <c r="M171" s="1"/>
      <c r="N171" s="1"/>
      <c r="O171" s="1"/>
      <c r="P171" s="1"/>
      <c r="Q171" s="1"/>
      <c r="R171" s="1"/>
    </row>
    <row r="172" spans="2:18" ht="15.75" customHeight="1">
      <c r="B172" s="13"/>
      <c r="C172" s="74"/>
      <c r="D172" s="6"/>
      <c r="E172" s="541"/>
      <c r="F172" s="1"/>
      <c r="G172" s="1"/>
      <c r="H172" s="1"/>
      <c r="I172" s="1"/>
      <c r="J172" s="1"/>
      <c r="K172" s="1"/>
      <c r="L172" s="1"/>
      <c r="M172" s="1"/>
      <c r="N172" s="1"/>
      <c r="O172" s="1"/>
      <c r="P172" s="1"/>
      <c r="Q172" s="1"/>
      <c r="R172" s="1"/>
    </row>
    <row r="173" spans="2:18" ht="15.75" customHeight="1">
      <c r="B173" s="13"/>
      <c r="C173" s="74"/>
      <c r="D173" s="6"/>
      <c r="E173" s="541"/>
      <c r="F173" s="1"/>
      <c r="G173" s="1"/>
      <c r="H173" s="1"/>
      <c r="I173" s="1"/>
      <c r="J173" s="1"/>
      <c r="K173" s="1"/>
      <c r="L173" s="1"/>
      <c r="M173" s="1"/>
      <c r="N173" s="1"/>
      <c r="O173" s="1"/>
      <c r="P173" s="1"/>
      <c r="Q173" s="1"/>
      <c r="R173" s="1"/>
    </row>
    <row r="174" spans="2:18" ht="15.75" customHeight="1">
      <c r="B174" s="13"/>
      <c r="C174" s="74"/>
      <c r="D174" s="6"/>
      <c r="E174" s="541"/>
      <c r="F174" s="1"/>
      <c r="G174" s="1"/>
      <c r="H174" s="1"/>
      <c r="I174" s="1"/>
      <c r="J174" s="1"/>
      <c r="K174" s="1"/>
      <c r="L174" s="1"/>
      <c r="M174" s="1"/>
      <c r="N174" s="1"/>
      <c r="O174" s="1"/>
      <c r="P174" s="1"/>
      <c r="Q174" s="1"/>
      <c r="R174" s="1"/>
    </row>
    <row r="175" spans="2:18" ht="15.75" customHeight="1">
      <c r="B175" s="13"/>
      <c r="C175" s="74"/>
      <c r="D175" s="6"/>
      <c r="E175" s="541"/>
      <c r="F175" s="1"/>
      <c r="G175" s="1"/>
      <c r="H175" s="1"/>
      <c r="I175" s="1"/>
      <c r="J175" s="1"/>
      <c r="K175" s="1"/>
      <c r="L175" s="1"/>
      <c r="M175" s="1"/>
      <c r="N175" s="1"/>
      <c r="O175" s="1"/>
      <c r="P175" s="1"/>
      <c r="Q175" s="1"/>
      <c r="R175" s="1"/>
    </row>
    <row r="176" spans="2:18" ht="15.75" customHeight="1">
      <c r="B176" s="13"/>
      <c r="C176" s="74"/>
      <c r="D176" s="6"/>
      <c r="E176" s="541"/>
      <c r="F176" s="1"/>
      <c r="G176" s="1"/>
      <c r="H176" s="1"/>
      <c r="I176" s="1"/>
      <c r="J176" s="1"/>
      <c r="K176" s="1"/>
      <c r="L176" s="1"/>
      <c r="M176" s="1"/>
      <c r="N176" s="1"/>
      <c r="O176" s="1"/>
      <c r="P176" s="1"/>
      <c r="Q176" s="1"/>
      <c r="R176" s="1"/>
    </row>
    <row r="177" spans="2:18" ht="15.75" customHeight="1">
      <c r="B177" s="13"/>
      <c r="C177" s="74"/>
      <c r="D177" s="6"/>
      <c r="E177" s="541"/>
      <c r="F177" s="1"/>
      <c r="G177" s="1"/>
      <c r="H177" s="1"/>
      <c r="I177" s="1"/>
      <c r="J177" s="1"/>
      <c r="K177" s="1"/>
      <c r="L177" s="1"/>
      <c r="M177" s="1"/>
      <c r="N177" s="1"/>
      <c r="O177" s="1"/>
      <c r="P177" s="1"/>
      <c r="Q177" s="1"/>
      <c r="R177" s="1"/>
    </row>
    <row r="178" spans="2:18" ht="15.75" customHeight="1">
      <c r="B178" s="13"/>
      <c r="C178" s="74"/>
      <c r="D178" s="6"/>
      <c r="E178" s="541"/>
      <c r="F178" s="1"/>
      <c r="G178" s="1"/>
      <c r="H178" s="1"/>
      <c r="I178" s="1"/>
      <c r="J178" s="1"/>
      <c r="K178" s="1"/>
      <c r="L178" s="1"/>
      <c r="M178" s="1"/>
      <c r="N178" s="1"/>
      <c r="O178" s="1"/>
      <c r="P178" s="1"/>
      <c r="Q178" s="1"/>
      <c r="R178" s="1"/>
    </row>
    <row r="179" spans="2:18" ht="15.75" customHeight="1">
      <c r="B179" s="13"/>
      <c r="C179" s="74"/>
      <c r="D179" s="6"/>
      <c r="E179" s="541"/>
      <c r="F179" s="1"/>
      <c r="G179" s="1"/>
      <c r="H179" s="1"/>
      <c r="I179" s="1"/>
      <c r="J179" s="1"/>
      <c r="K179" s="1"/>
      <c r="L179" s="1"/>
      <c r="M179" s="1"/>
      <c r="N179" s="1"/>
      <c r="O179" s="1"/>
      <c r="P179" s="1"/>
      <c r="Q179" s="1"/>
      <c r="R179" s="1"/>
    </row>
    <row r="180" spans="2:18" ht="15.75" customHeight="1">
      <c r="B180" s="13"/>
      <c r="C180" s="74"/>
      <c r="D180" s="6"/>
      <c r="E180" s="541"/>
      <c r="F180" s="1"/>
      <c r="G180" s="1"/>
      <c r="H180" s="1"/>
      <c r="I180" s="1"/>
      <c r="J180" s="1"/>
      <c r="K180" s="1"/>
      <c r="L180" s="1"/>
      <c r="M180" s="1"/>
      <c r="N180" s="1"/>
      <c r="O180" s="1"/>
      <c r="P180" s="1"/>
      <c r="Q180" s="1"/>
      <c r="R180" s="1"/>
    </row>
    <row r="181" spans="2:18" ht="15.75" customHeight="1">
      <c r="B181" s="13"/>
      <c r="C181" s="74"/>
      <c r="D181" s="6"/>
      <c r="E181" s="541"/>
      <c r="F181" s="1"/>
      <c r="G181" s="1"/>
      <c r="H181" s="1"/>
      <c r="I181" s="1"/>
      <c r="J181" s="1"/>
      <c r="K181" s="1"/>
      <c r="L181" s="1"/>
      <c r="M181" s="1"/>
      <c r="N181" s="1"/>
      <c r="O181" s="1"/>
      <c r="P181" s="1"/>
      <c r="Q181" s="1"/>
      <c r="R181" s="1"/>
    </row>
    <row r="182" spans="2:18" ht="15.75" customHeight="1">
      <c r="B182" s="13"/>
      <c r="C182" s="74"/>
      <c r="D182" s="6"/>
      <c r="E182" s="541"/>
      <c r="F182" s="1"/>
      <c r="G182" s="1"/>
      <c r="H182" s="1"/>
      <c r="I182" s="1"/>
      <c r="J182" s="1"/>
      <c r="K182" s="1"/>
      <c r="L182" s="1"/>
      <c r="M182" s="1"/>
      <c r="N182" s="1"/>
      <c r="O182" s="1"/>
      <c r="P182" s="1"/>
      <c r="Q182" s="1"/>
      <c r="R182" s="1"/>
    </row>
    <row r="183" spans="2:18" ht="15.75" customHeight="1">
      <c r="B183" s="13"/>
      <c r="C183" s="74"/>
      <c r="D183" s="6"/>
      <c r="E183" s="541"/>
      <c r="F183" s="1"/>
      <c r="G183" s="1"/>
      <c r="H183" s="1"/>
      <c r="I183" s="1"/>
      <c r="J183" s="1"/>
      <c r="K183" s="1"/>
      <c r="L183" s="1"/>
      <c r="M183" s="1"/>
      <c r="N183" s="1"/>
      <c r="O183" s="1"/>
      <c r="P183" s="1"/>
      <c r="Q183" s="1"/>
      <c r="R183" s="1"/>
    </row>
    <row r="184" spans="2:18" ht="15.75" customHeight="1">
      <c r="B184" s="13"/>
      <c r="C184" s="74"/>
      <c r="D184" s="6"/>
      <c r="E184" s="541"/>
      <c r="F184" s="1"/>
      <c r="G184" s="1"/>
      <c r="H184" s="1"/>
      <c r="I184" s="1"/>
      <c r="J184" s="1"/>
      <c r="K184" s="1"/>
      <c r="L184" s="1"/>
      <c r="M184" s="1"/>
      <c r="N184" s="1"/>
      <c r="O184" s="1"/>
      <c r="P184" s="1"/>
      <c r="Q184" s="1"/>
      <c r="R184" s="1"/>
    </row>
    <row r="185" spans="2:18" ht="15.75" customHeight="1">
      <c r="B185" s="13"/>
      <c r="C185" s="74"/>
      <c r="D185" s="6"/>
      <c r="E185" s="541"/>
      <c r="F185" s="1"/>
      <c r="G185" s="1"/>
      <c r="H185" s="1"/>
      <c r="I185" s="1"/>
      <c r="J185" s="1"/>
      <c r="K185" s="1"/>
      <c r="L185" s="1"/>
      <c r="M185" s="1"/>
      <c r="N185" s="1"/>
      <c r="O185" s="1"/>
      <c r="P185" s="1"/>
      <c r="Q185" s="1"/>
      <c r="R185" s="1"/>
    </row>
    <row r="186" spans="2:18" ht="15.75" customHeight="1">
      <c r="B186" s="13"/>
      <c r="C186" s="74"/>
      <c r="D186" s="6"/>
      <c r="E186" s="541"/>
      <c r="F186" s="1"/>
      <c r="G186" s="1"/>
      <c r="H186" s="1"/>
      <c r="I186" s="1"/>
      <c r="J186" s="1"/>
      <c r="K186" s="1"/>
      <c r="L186" s="1"/>
      <c r="M186" s="1"/>
      <c r="N186" s="1"/>
      <c r="O186" s="1"/>
      <c r="P186" s="1"/>
      <c r="Q186" s="1"/>
      <c r="R186" s="1"/>
    </row>
    <row r="187" spans="2:18" ht="15.75" customHeight="1">
      <c r="B187" s="13"/>
      <c r="C187" s="74"/>
      <c r="D187" s="6"/>
      <c r="E187" s="541"/>
      <c r="F187" s="1"/>
      <c r="G187" s="1"/>
      <c r="H187" s="1"/>
      <c r="I187" s="1"/>
      <c r="J187" s="1"/>
      <c r="K187" s="1"/>
      <c r="L187" s="1"/>
      <c r="M187" s="1"/>
      <c r="N187" s="1"/>
      <c r="O187" s="1"/>
      <c r="P187" s="1"/>
      <c r="Q187" s="1"/>
      <c r="R187" s="1"/>
    </row>
    <row r="188" spans="2:18" ht="15.75" customHeight="1">
      <c r="B188" s="13"/>
      <c r="C188" s="74"/>
      <c r="D188" s="6"/>
      <c r="E188" s="541"/>
      <c r="F188" s="1"/>
      <c r="G188" s="1"/>
      <c r="H188" s="1"/>
      <c r="I188" s="1"/>
      <c r="J188" s="1"/>
      <c r="K188" s="1"/>
      <c r="L188" s="1"/>
      <c r="M188" s="1"/>
      <c r="N188" s="1"/>
      <c r="O188" s="1"/>
      <c r="P188" s="1"/>
      <c r="Q188" s="1"/>
      <c r="R188" s="1"/>
    </row>
    <row r="189" spans="2:18" ht="15.75" customHeight="1">
      <c r="B189" s="13"/>
      <c r="C189" s="74"/>
      <c r="D189" s="6"/>
      <c r="E189" s="541"/>
      <c r="F189" s="1"/>
      <c r="G189" s="1"/>
      <c r="H189" s="1"/>
      <c r="I189" s="1"/>
      <c r="J189" s="1"/>
      <c r="K189" s="1"/>
      <c r="L189" s="1"/>
      <c r="M189" s="1"/>
      <c r="N189" s="1"/>
      <c r="O189" s="1"/>
      <c r="P189" s="1"/>
      <c r="Q189" s="1"/>
      <c r="R189" s="1"/>
    </row>
    <row r="190" spans="2:18" ht="15.75" customHeight="1">
      <c r="B190" s="13"/>
      <c r="C190" s="74"/>
      <c r="D190" s="6"/>
      <c r="E190" s="541"/>
      <c r="F190" s="1"/>
      <c r="G190" s="1"/>
      <c r="H190" s="1"/>
      <c r="I190" s="1"/>
      <c r="J190" s="1"/>
      <c r="K190" s="1"/>
      <c r="L190" s="1"/>
      <c r="M190" s="1"/>
      <c r="N190" s="1"/>
      <c r="O190" s="1"/>
      <c r="P190" s="1"/>
      <c r="Q190" s="1"/>
      <c r="R190" s="1"/>
    </row>
    <row r="191" spans="2:18" ht="15.75" customHeight="1">
      <c r="B191" s="13"/>
      <c r="C191" s="74"/>
      <c r="D191" s="6"/>
      <c r="E191" s="541"/>
      <c r="F191" s="1"/>
      <c r="G191" s="1"/>
      <c r="H191" s="1"/>
      <c r="I191" s="1"/>
      <c r="J191" s="1"/>
      <c r="K191" s="1"/>
      <c r="L191" s="1"/>
      <c r="M191" s="1"/>
      <c r="N191" s="1"/>
      <c r="O191" s="1"/>
      <c r="P191" s="1"/>
      <c r="Q191" s="1"/>
      <c r="R191" s="1"/>
    </row>
    <row r="192" spans="2:18" ht="15.75" customHeight="1">
      <c r="B192" s="13"/>
      <c r="C192" s="74"/>
      <c r="D192" s="6"/>
      <c r="E192" s="541"/>
      <c r="F192" s="1"/>
      <c r="G192" s="1"/>
      <c r="H192" s="1"/>
      <c r="I192" s="1"/>
      <c r="J192" s="1"/>
      <c r="K192" s="1"/>
      <c r="L192" s="1"/>
      <c r="M192" s="1"/>
      <c r="N192" s="1"/>
      <c r="O192" s="1"/>
      <c r="P192" s="1"/>
      <c r="Q192" s="1"/>
      <c r="R192" s="1"/>
    </row>
    <row r="193" spans="2:18" ht="15.75" customHeight="1">
      <c r="B193" s="13"/>
      <c r="C193" s="74"/>
      <c r="D193" s="6"/>
      <c r="E193" s="541"/>
      <c r="F193" s="1"/>
      <c r="G193" s="1"/>
      <c r="H193" s="1"/>
      <c r="I193" s="1"/>
      <c r="J193" s="1"/>
      <c r="K193" s="1"/>
      <c r="L193" s="1"/>
      <c r="M193" s="1"/>
      <c r="N193" s="1"/>
      <c r="O193" s="1"/>
      <c r="P193" s="1"/>
      <c r="Q193" s="1"/>
      <c r="R193" s="1"/>
    </row>
    <row r="194" spans="2:18" ht="15.75" customHeight="1">
      <c r="B194" s="13"/>
      <c r="C194" s="74"/>
      <c r="D194" s="6"/>
      <c r="E194" s="541"/>
      <c r="F194" s="1"/>
      <c r="G194" s="1"/>
      <c r="H194" s="1"/>
      <c r="I194" s="1"/>
      <c r="J194" s="1"/>
      <c r="K194" s="1"/>
      <c r="L194" s="1"/>
      <c r="M194" s="1"/>
      <c r="N194" s="1"/>
      <c r="O194" s="1"/>
      <c r="P194" s="1"/>
      <c r="Q194" s="1"/>
      <c r="R194" s="1"/>
    </row>
    <row r="195" spans="2:18" ht="15.75" customHeight="1">
      <c r="B195" s="13"/>
      <c r="C195" s="74"/>
      <c r="D195" s="6"/>
      <c r="E195" s="541"/>
      <c r="F195" s="1"/>
      <c r="G195" s="1"/>
      <c r="H195" s="1"/>
      <c r="I195" s="1"/>
      <c r="J195" s="1"/>
      <c r="K195" s="1"/>
      <c r="L195" s="1"/>
      <c r="M195" s="1"/>
      <c r="N195" s="1"/>
      <c r="O195" s="1"/>
      <c r="P195" s="1"/>
      <c r="Q195" s="1"/>
      <c r="R195" s="1"/>
    </row>
    <row r="196" spans="2:18" ht="15.75" customHeight="1">
      <c r="B196" s="13"/>
      <c r="C196" s="74"/>
      <c r="D196" s="6"/>
      <c r="E196" s="541"/>
      <c r="F196" s="1"/>
      <c r="G196" s="1"/>
      <c r="H196" s="1"/>
      <c r="I196" s="1"/>
      <c r="J196" s="1"/>
      <c r="K196" s="1"/>
      <c r="L196" s="1"/>
      <c r="M196" s="1"/>
      <c r="N196" s="1"/>
      <c r="O196" s="1"/>
      <c r="P196" s="1"/>
      <c r="Q196" s="1"/>
      <c r="R196" s="1"/>
    </row>
    <row r="197" spans="2:18" ht="15.75" customHeight="1">
      <c r="B197" s="13"/>
      <c r="C197" s="74"/>
      <c r="D197" s="6"/>
      <c r="E197" s="541"/>
      <c r="F197" s="1"/>
      <c r="G197" s="1"/>
      <c r="H197" s="1"/>
      <c r="I197" s="1"/>
      <c r="J197" s="1"/>
      <c r="K197" s="1"/>
      <c r="L197" s="1"/>
      <c r="M197" s="1"/>
      <c r="N197" s="1"/>
      <c r="O197" s="1"/>
      <c r="P197" s="1"/>
      <c r="Q197" s="1"/>
      <c r="R197" s="1"/>
    </row>
    <row r="198" spans="2:18" ht="15.75" customHeight="1">
      <c r="B198" s="13"/>
      <c r="C198" s="74"/>
      <c r="D198" s="6"/>
      <c r="E198" s="541"/>
      <c r="F198" s="1"/>
      <c r="G198" s="1"/>
      <c r="H198" s="1"/>
      <c r="I198" s="1"/>
      <c r="J198" s="1"/>
      <c r="K198" s="1"/>
      <c r="L198" s="1"/>
      <c r="M198" s="1"/>
      <c r="N198" s="1"/>
      <c r="O198" s="1"/>
      <c r="P198" s="1"/>
      <c r="Q198" s="1"/>
      <c r="R198" s="1"/>
    </row>
    <row r="199" spans="2:18" ht="15.75" customHeight="1">
      <c r="B199" s="13"/>
      <c r="C199" s="74"/>
      <c r="D199" s="6"/>
      <c r="E199" s="541"/>
      <c r="F199" s="1"/>
      <c r="G199" s="1"/>
      <c r="H199" s="1"/>
      <c r="I199" s="1"/>
      <c r="J199" s="1"/>
      <c r="K199" s="1"/>
      <c r="L199" s="1"/>
      <c r="M199" s="1"/>
      <c r="N199" s="1"/>
      <c r="O199" s="1"/>
      <c r="P199" s="1"/>
      <c r="Q199" s="1"/>
      <c r="R199" s="1"/>
    </row>
    <row r="200" spans="2:18" ht="15.75" customHeight="1">
      <c r="B200" s="13"/>
      <c r="C200" s="74"/>
      <c r="D200" s="6"/>
      <c r="E200" s="541"/>
      <c r="F200" s="1"/>
      <c r="G200" s="1"/>
      <c r="H200" s="1"/>
      <c r="I200" s="1"/>
      <c r="J200" s="1"/>
      <c r="K200" s="1"/>
      <c r="L200" s="1"/>
      <c r="M200" s="1"/>
      <c r="N200" s="1"/>
      <c r="O200" s="1"/>
      <c r="P200" s="1"/>
      <c r="Q200" s="1"/>
      <c r="R200" s="1"/>
    </row>
    <row r="201" spans="2:18" ht="15.75" customHeight="1">
      <c r="B201" s="13"/>
      <c r="C201" s="74"/>
      <c r="D201" s="6"/>
      <c r="E201" s="541"/>
      <c r="F201" s="1"/>
      <c r="G201" s="1"/>
      <c r="H201" s="1"/>
      <c r="I201" s="1"/>
      <c r="J201" s="1"/>
      <c r="K201" s="1"/>
      <c r="L201" s="1"/>
      <c r="M201" s="1"/>
      <c r="N201" s="1"/>
      <c r="O201" s="1"/>
      <c r="P201" s="1"/>
      <c r="Q201" s="1"/>
      <c r="R201" s="1"/>
    </row>
    <row r="202" spans="2:18" ht="15.75" customHeight="1">
      <c r="B202" s="13"/>
      <c r="C202" s="74"/>
      <c r="D202" s="6"/>
      <c r="E202" s="541"/>
      <c r="F202" s="1"/>
      <c r="G202" s="1"/>
      <c r="H202" s="1"/>
      <c r="I202" s="1"/>
      <c r="J202" s="1"/>
      <c r="K202" s="1"/>
      <c r="L202" s="1"/>
      <c r="M202" s="1"/>
      <c r="N202" s="1"/>
      <c r="O202" s="1"/>
      <c r="P202" s="1"/>
      <c r="Q202" s="1"/>
      <c r="R202" s="1"/>
    </row>
    <row r="203" spans="2:18" ht="15.75" customHeight="1">
      <c r="B203" s="13"/>
      <c r="C203" s="74"/>
      <c r="D203" s="6"/>
      <c r="E203" s="541"/>
      <c r="F203" s="1"/>
      <c r="G203" s="1"/>
      <c r="H203" s="1"/>
      <c r="I203" s="1"/>
      <c r="J203" s="1"/>
      <c r="K203" s="1"/>
      <c r="L203" s="1"/>
      <c r="M203" s="1"/>
      <c r="N203" s="1"/>
      <c r="O203" s="1"/>
      <c r="P203" s="1"/>
      <c r="Q203" s="1"/>
      <c r="R203" s="1"/>
    </row>
    <row r="204" spans="2:18" ht="15.75" customHeight="1">
      <c r="B204" s="13"/>
      <c r="C204" s="74"/>
      <c r="D204" s="6"/>
      <c r="E204" s="541"/>
      <c r="F204" s="1"/>
      <c r="G204" s="1"/>
      <c r="H204" s="1"/>
      <c r="I204" s="1"/>
      <c r="J204" s="1"/>
      <c r="K204" s="1"/>
      <c r="L204" s="1"/>
      <c r="M204" s="1"/>
      <c r="N204" s="1"/>
      <c r="O204" s="1"/>
      <c r="P204" s="1"/>
      <c r="Q204" s="1"/>
      <c r="R204" s="1"/>
    </row>
    <row r="205" spans="2:18" ht="15.75" customHeight="1">
      <c r="B205" s="13"/>
      <c r="C205" s="74"/>
      <c r="D205" s="6"/>
      <c r="E205" s="541"/>
      <c r="F205" s="1"/>
      <c r="G205" s="1"/>
      <c r="H205" s="1"/>
      <c r="I205" s="1"/>
      <c r="J205" s="1"/>
      <c r="K205" s="1"/>
      <c r="L205" s="1"/>
      <c r="M205" s="1"/>
      <c r="N205" s="1"/>
      <c r="O205" s="1"/>
      <c r="P205" s="1"/>
      <c r="Q205" s="1"/>
      <c r="R205" s="1"/>
    </row>
    <row r="206" spans="2:18" ht="15.75" customHeight="1">
      <c r="B206" s="13"/>
      <c r="C206" s="74"/>
      <c r="D206" s="6"/>
      <c r="E206" s="541"/>
      <c r="F206" s="1"/>
      <c r="G206" s="1"/>
      <c r="H206" s="1"/>
      <c r="I206" s="1"/>
      <c r="J206" s="1"/>
      <c r="K206" s="1"/>
      <c r="L206" s="1"/>
      <c r="M206" s="1"/>
      <c r="N206" s="1"/>
      <c r="O206" s="1"/>
      <c r="P206" s="1"/>
      <c r="Q206" s="1"/>
      <c r="R206" s="1"/>
    </row>
    <row r="207" spans="2:18" ht="15.75" customHeight="1">
      <c r="B207" s="13"/>
      <c r="C207" s="74"/>
      <c r="D207" s="6"/>
      <c r="E207" s="541"/>
      <c r="F207" s="1"/>
      <c r="G207" s="1"/>
      <c r="H207" s="1"/>
      <c r="I207" s="1"/>
      <c r="J207" s="1"/>
      <c r="K207" s="1"/>
      <c r="L207" s="1"/>
      <c r="M207" s="1"/>
      <c r="N207" s="1"/>
      <c r="O207" s="1"/>
      <c r="P207" s="1"/>
      <c r="Q207" s="1"/>
      <c r="R207" s="1"/>
    </row>
    <row r="208" spans="2:18" ht="15.75" customHeight="1">
      <c r="B208" s="13"/>
      <c r="C208" s="74"/>
      <c r="D208" s="6"/>
      <c r="E208" s="541"/>
      <c r="F208" s="1"/>
      <c r="G208" s="1"/>
      <c r="H208" s="1"/>
      <c r="I208" s="1"/>
      <c r="J208" s="1"/>
      <c r="K208" s="1"/>
      <c r="L208" s="1"/>
      <c r="M208" s="1"/>
      <c r="N208" s="1"/>
      <c r="O208" s="1"/>
      <c r="P208" s="1"/>
      <c r="Q208" s="1"/>
      <c r="R208" s="1"/>
    </row>
    <row r="209" spans="2:18" ht="15.75" customHeight="1">
      <c r="B209" s="13"/>
      <c r="C209" s="74"/>
      <c r="D209" s="6"/>
      <c r="E209" s="541"/>
      <c r="F209" s="1"/>
      <c r="G209" s="1"/>
      <c r="H209" s="1"/>
      <c r="I209" s="1"/>
      <c r="J209" s="1"/>
      <c r="K209" s="1"/>
      <c r="L209" s="1"/>
      <c r="M209" s="1"/>
      <c r="N209" s="1"/>
      <c r="O209" s="1"/>
      <c r="P209" s="1"/>
      <c r="Q209" s="1"/>
      <c r="R209" s="1"/>
    </row>
    <row r="210" spans="2:18" ht="15.75" customHeight="1">
      <c r="B210" s="13"/>
      <c r="C210" s="74"/>
      <c r="D210" s="6"/>
      <c r="E210" s="541"/>
      <c r="F210" s="1"/>
      <c r="G210" s="1"/>
      <c r="H210" s="1"/>
      <c r="I210" s="1"/>
      <c r="J210" s="1"/>
      <c r="K210" s="1"/>
      <c r="L210" s="1"/>
      <c r="M210" s="1"/>
      <c r="N210" s="1"/>
      <c r="O210" s="1"/>
      <c r="P210" s="1"/>
      <c r="Q210" s="1"/>
      <c r="R210" s="1"/>
    </row>
    <row r="211" spans="2:18" ht="15.75" customHeight="1">
      <c r="B211" s="13"/>
      <c r="C211" s="74"/>
      <c r="D211" s="6"/>
      <c r="E211" s="541"/>
      <c r="F211" s="1"/>
      <c r="G211" s="1"/>
      <c r="H211" s="1"/>
      <c r="I211" s="1"/>
      <c r="J211" s="1"/>
      <c r="K211" s="1"/>
      <c r="L211" s="1"/>
      <c r="M211" s="1"/>
      <c r="N211" s="1"/>
      <c r="O211" s="1"/>
      <c r="P211" s="1"/>
      <c r="Q211" s="1"/>
      <c r="R211" s="1"/>
    </row>
    <row r="212" spans="2:18" ht="15.75" customHeight="1">
      <c r="B212" s="13"/>
      <c r="C212" s="74"/>
      <c r="D212" s="6"/>
      <c r="E212" s="541"/>
      <c r="F212" s="1"/>
      <c r="G212" s="1"/>
      <c r="H212" s="1"/>
      <c r="I212" s="1"/>
      <c r="J212" s="1"/>
      <c r="K212" s="1"/>
      <c r="L212" s="1"/>
      <c r="M212" s="1"/>
      <c r="N212" s="1"/>
      <c r="O212" s="1"/>
      <c r="P212" s="1"/>
      <c r="Q212" s="1"/>
      <c r="R212" s="1"/>
    </row>
    <row r="213" spans="2:18" ht="15.75" customHeight="1">
      <c r="B213" s="13"/>
      <c r="C213" s="74"/>
      <c r="D213" s="6"/>
      <c r="E213" s="541"/>
      <c r="F213" s="1"/>
      <c r="G213" s="1"/>
      <c r="H213" s="1"/>
      <c r="I213" s="1"/>
      <c r="J213" s="1"/>
      <c r="K213" s="1"/>
      <c r="L213" s="1"/>
      <c r="M213" s="1"/>
      <c r="N213" s="1"/>
      <c r="O213" s="1"/>
      <c r="P213" s="1"/>
      <c r="Q213" s="1"/>
      <c r="R213" s="1"/>
    </row>
    <row r="214" spans="2:18" ht="15.75" customHeight="1">
      <c r="B214" s="13"/>
      <c r="C214" s="74"/>
      <c r="D214" s="6"/>
      <c r="E214" s="541"/>
      <c r="F214" s="1"/>
      <c r="G214" s="1"/>
      <c r="H214" s="1"/>
      <c r="I214" s="1"/>
      <c r="J214" s="1"/>
      <c r="K214" s="1"/>
      <c r="L214" s="1"/>
      <c r="M214" s="1"/>
      <c r="N214" s="1"/>
      <c r="O214" s="1"/>
      <c r="P214" s="1"/>
      <c r="Q214" s="1"/>
      <c r="R214" s="1"/>
    </row>
    <row r="215" spans="2:18" ht="15.75" customHeight="1">
      <c r="B215" s="13"/>
      <c r="C215" s="74"/>
      <c r="D215" s="6"/>
      <c r="E215" s="541"/>
      <c r="F215" s="1"/>
      <c r="G215" s="1"/>
      <c r="H215" s="1"/>
      <c r="I215" s="1"/>
      <c r="J215" s="1"/>
      <c r="K215" s="1"/>
      <c r="L215" s="1"/>
      <c r="M215" s="1"/>
      <c r="N215" s="1"/>
      <c r="O215" s="1"/>
      <c r="P215" s="1"/>
      <c r="Q215" s="1"/>
      <c r="R215" s="1"/>
    </row>
    <row r="216" spans="2:18" ht="15.75" customHeight="1">
      <c r="B216" s="13"/>
      <c r="C216" s="74"/>
      <c r="D216" s="6"/>
      <c r="E216" s="541"/>
      <c r="F216" s="1"/>
      <c r="G216" s="1"/>
      <c r="H216" s="1"/>
      <c r="I216" s="1"/>
      <c r="J216" s="1"/>
      <c r="K216" s="1"/>
      <c r="L216" s="1"/>
      <c r="M216" s="1"/>
      <c r="N216" s="1"/>
      <c r="O216" s="1"/>
      <c r="P216" s="1"/>
      <c r="Q216" s="1"/>
      <c r="R216" s="1"/>
    </row>
    <row r="217" spans="2:18" ht="15.75" customHeight="1">
      <c r="B217" s="13"/>
      <c r="C217" s="74"/>
      <c r="D217" s="6"/>
      <c r="E217" s="541"/>
      <c r="F217" s="1"/>
      <c r="G217" s="1"/>
      <c r="H217" s="1"/>
      <c r="I217" s="1"/>
      <c r="J217" s="1"/>
      <c r="K217" s="1"/>
      <c r="L217" s="1"/>
      <c r="M217" s="1"/>
      <c r="N217" s="1"/>
      <c r="O217" s="1"/>
      <c r="P217" s="1"/>
      <c r="Q217" s="1"/>
      <c r="R217" s="1"/>
    </row>
    <row r="218" spans="2:18" ht="15.75" customHeight="1">
      <c r="B218" s="13"/>
      <c r="C218" s="74"/>
      <c r="D218" s="6"/>
      <c r="E218" s="541"/>
      <c r="F218" s="1"/>
      <c r="G218" s="1"/>
      <c r="H218" s="1"/>
      <c r="I218" s="1"/>
      <c r="J218" s="1"/>
      <c r="K218" s="1"/>
      <c r="L218" s="1"/>
      <c r="M218" s="1"/>
      <c r="N218" s="1"/>
      <c r="O218" s="1"/>
      <c r="P218" s="1"/>
      <c r="Q218" s="1"/>
      <c r="R218" s="1"/>
    </row>
    <row r="219" spans="2:18" ht="15.75" customHeight="1">
      <c r="B219" s="13"/>
      <c r="C219" s="74"/>
      <c r="D219" s="6"/>
      <c r="E219" s="541"/>
      <c r="F219" s="1"/>
      <c r="G219" s="1"/>
      <c r="H219" s="1"/>
      <c r="I219" s="1"/>
      <c r="J219" s="1"/>
      <c r="K219" s="1"/>
      <c r="L219" s="1"/>
      <c r="M219" s="1"/>
      <c r="N219" s="1"/>
      <c r="O219" s="1"/>
      <c r="P219" s="1"/>
      <c r="Q219" s="1"/>
      <c r="R219" s="1"/>
    </row>
    <row r="220" spans="2:18" ht="15.75" customHeight="1">
      <c r="B220" s="13"/>
      <c r="C220" s="74"/>
      <c r="D220" s="6"/>
      <c r="E220" s="541"/>
      <c r="F220" s="1"/>
      <c r="G220" s="1"/>
      <c r="H220" s="1"/>
      <c r="I220" s="1"/>
      <c r="J220" s="1"/>
      <c r="K220" s="1"/>
      <c r="L220" s="1"/>
      <c r="M220" s="1"/>
      <c r="N220" s="1"/>
      <c r="O220" s="1"/>
      <c r="P220" s="1"/>
      <c r="Q220" s="1"/>
      <c r="R220" s="1"/>
    </row>
    <row r="221" spans="2:18" ht="15.75" customHeight="1">
      <c r="B221" s="13"/>
      <c r="C221" s="74"/>
      <c r="D221" s="6"/>
      <c r="E221" s="541"/>
      <c r="F221" s="1"/>
      <c r="G221" s="1"/>
      <c r="H221" s="1"/>
      <c r="I221" s="1"/>
      <c r="J221" s="1"/>
      <c r="K221" s="1"/>
      <c r="L221" s="1"/>
      <c r="M221" s="1"/>
      <c r="N221" s="1"/>
      <c r="O221" s="1"/>
      <c r="P221" s="1"/>
      <c r="Q221" s="1"/>
      <c r="R221" s="1"/>
    </row>
    <row r="222" spans="2:18" ht="15.75" customHeight="1">
      <c r="B222" s="13"/>
      <c r="C222" s="74"/>
      <c r="D222" s="6"/>
      <c r="E222" s="541"/>
      <c r="F222" s="1"/>
      <c r="G222" s="1"/>
      <c r="H222" s="1"/>
      <c r="I222" s="1"/>
      <c r="J222" s="1"/>
      <c r="K222" s="1"/>
      <c r="L222" s="1"/>
      <c r="M222" s="1"/>
      <c r="N222" s="1"/>
      <c r="O222" s="1"/>
      <c r="P222" s="1"/>
      <c r="Q222" s="1"/>
      <c r="R222" s="1"/>
    </row>
    <row r="223" spans="2:18" ht="15.75" customHeight="1">
      <c r="B223" s="13"/>
      <c r="C223" s="74"/>
      <c r="D223" s="6"/>
      <c r="E223" s="541"/>
      <c r="F223" s="1"/>
      <c r="G223" s="1"/>
      <c r="H223" s="1"/>
      <c r="I223" s="1"/>
      <c r="J223" s="1"/>
      <c r="K223" s="1"/>
      <c r="L223" s="1"/>
      <c r="M223" s="1"/>
      <c r="N223" s="1"/>
      <c r="O223" s="1"/>
      <c r="P223" s="1"/>
      <c r="Q223" s="1"/>
      <c r="R223" s="1"/>
    </row>
    <row r="224" spans="2:18" ht="15.75" customHeight="1">
      <c r="B224" s="13"/>
      <c r="C224" s="74"/>
      <c r="D224" s="6"/>
      <c r="E224" s="541"/>
      <c r="F224" s="1"/>
      <c r="G224" s="1"/>
      <c r="H224" s="1"/>
      <c r="I224" s="1"/>
      <c r="J224" s="1"/>
      <c r="K224" s="1"/>
      <c r="L224" s="1"/>
      <c r="M224" s="1"/>
      <c r="N224" s="1"/>
      <c r="O224" s="1"/>
      <c r="P224" s="1"/>
      <c r="Q224" s="1"/>
      <c r="R224" s="1"/>
    </row>
    <row r="225" spans="2:18" ht="15.75" customHeight="1">
      <c r="B225" s="13"/>
      <c r="C225" s="74"/>
      <c r="D225" s="6"/>
      <c r="E225" s="541"/>
      <c r="F225" s="1"/>
      <c r="G225" s="1"/>
      <c r="H225" s="1"/>
      <c r="I225" s="1"/>
      <c r="J225" s="1"/>
      <c r="K225" s="1"/>
      <c r="L225" s="1"/>
      <c r="M225" s="1"/>
      <c r="N225" s="1"/>
      <c r="O225" s="1"/>
      <c r="P225" s="1"/>
      <c r="Q225" s="1"/>
      <c r="R225" s="1"/>
    </row>
    <row r="226" spans="2:18" ht="15.75" customHeight="1">
      <c r="B226" s="13"/>
      <c r="C226" s="74"/>
      <c r="D226" s="6"/>
      <c r="E226" s="541"/>
      <c r="F226" s="1"/>
      <c r="G226" s="1"/>
      <c r="H226" s="1"/>
      <c r="I226" s="1"/>
      <c r="J226" s="1"/>
      <c r="K226" s="1"/>
      <c r="L226" s="1"/>
      <c r="M226" s="1"/>
      <c r="N226" s="1"/>
      <c r="O226" s="1"/>
      <c r="P226" s="1"/>
      <c r="Q226" s="1"/>
      <c r="R226" s="1"/>
    </row>
    <row r="227" spans="2:18" ht="15.75" customHeight="1">
      <c r="B227" s="13"/>
      <c r="C227" s="74"/>
      <c r="D227" s="6"/>
      <c r="E227" s="541"/>
      <c r="F227" s="1"/>
      <c r="G227" s="1"/>
      <c r="H227" s="1"/>
      <c r="I227" s="1"/>
      <c r="J227" s="1"/>
      <c r="K227" s="1"/>
      <c r="L227" s="1"/>
      <c r="M227" s="1"/>
      <c r="N227" s="1"/>
      <c r="O227" s="1"/>
      <c r="P227" s="1"/>
      <c r="Q227" s="1"/>
      <c r="R227" s="1"/>
    </row>
    <row r="228" spans="2:18" ht="15.75" customHeight="1">
      <c r="B228" s="13"/>
      <c r="C228" s="74"/>
      <c r="D228" s="6"/>
      <c r="E228" s="541"/>
      <c r="F228" s="1"/>
      <c r="G228" s="1"/>
      <c r="H228" s="1"/>
      <c r="I228" s="1"/>
      <c r="J228" s="1"/>
      <c r="K228" s="1"/>
      <c r="L228" s="1"/>
      <c r="M228" s="1"/>
      <c r="N228" s="1"/>
      <c r="O228" s="1"/>
      <c r="P228" s="1"/>
      <c r="Q228" s="1"/>
      <c r="R228" s="1"/>
    </row>
    <row r="229" spans="2:18" ht="15.75" customHeight="1">
      <c r="B229" s="13"/>
      <c r="C229" s="74"/>
      <c r="D229" s="6"/>
      <c r="E229" s="541"/>
      <c r="F229" s="1"/>
      <c r="G229" s="1"/>
      <c r="H229" s="1"/>
      <c r="I229" s="1"/>
      <c r="J229" s="1"/>
      <c r="K229" s="1"/>
      <c r="L229" s="1"/>
      <c r="M229" s="1"/>
      <c r="N229" s="1"/>
      <c r="O229" s="1"/>
      <c r="P229" s="1"/>
      <c r="Q229" s="1"/>
      <c r="R229" s="1"/>
    </row>
    <row r="230" spans="2:18" ht="15.75" customHeight="1">
      <c r="B230" s="13"/>
      <c r="C230" s="74"/>
      <c r="D230" s="6"/>
      <c r="E230" s="541"/>
      <c r="F230" s="1"/>
      <c r="G230" s="1"/>
      <c r="H230" s="1"/>
      <c r="I230" s="1"/>
      <c r="J230" s="1"/>
      <c r="K230" s="1"/>
      <c r="L230" s="1"/>
      <c r="M230" s="1"/>
      <c r="N230" s="1"/>
      <c r="O230" s="1"/>
      <c r="P230" s="1"/>
      <c r="Q230" s="1"/>
      <c r="R230" s="1"/>
    </row>
    <row r="231" spans="2:18" ht="15.75" customHeight="1">
      <c r="B231" s="13"/>
      <c r="C231" s="74"/>
      <c r="D231" s="6"/>
      <c r="E231" s="541"/>
      <c r="F231" s="1"/>
      <c r="G231" s="1"/>
      <c r="H231" s="1"/>
      <c r="I231" s="1"/>
      <c r="J231" s="1"/>
      <c r="K231" s="1"/>
      <c r="L231" s="1"/>
      <c r="M231" s="1"/>
      <c r="N231" s="1"/>
      <c r="O231" s="1"/>
      <c r="P231" s="1"/>
      <c r="Q231" s="1"/>
      <c r="R231" s="1"/>
    </row>
    <row r="232" spans="2:18" ht="15.75" customHeight="1">
      <c r="B232" s="13"/>
      <c r="C232" s="74"/>
      <c r="D232" s="6"/>
      <c r="E232" s="541"/>
      <c r="F232" s="1"/>
      <c r="G232" s="1"/>
      <c r="H232" s="1"/>
      <c r="I232" s="1"/>
      <c r="J232" s="1"/>
      <c r="K232" s="1"/>
      <c r="L232" s="1"/>
      <c r="M232" s="1"/>
      <c r="N232" s="1"/>
      <c r="O232" s="1"/>
      <c r="P232" s="1"/>
      <c r="Q232" s="1"/>
      <c r="R232" s="1"/>
    </row>
    <row r="233" spans="2:18" ht="15.75" customHeight="1">
      <c r="B233" s="13"/>
      <c r="C233" s="74"/>
      <c r="D233" s="6"/>
      <c r="E233" s="541"/>
      <c r="F233" s="1"/>
      <c r="G233" s="1"/>
      <c r="H233" s="1"/>
      <c r="I233" s="1"/>
      <c r="J233" s="1"/>
      <c r="K233" s="1"/>
      <c r="L233" s="1"/>
      <c r="M233" s="1"/>
      <c r="N233" s="1"/>
      <c r="O233" s="1"/>
      <c r="P233" s="1"/>
      <c r="Q233" s="1"/>
      <c r="R233" s="1"/>
    </row>
    <row r="234" spans="2:18" ht="15.75" customHeight="1">
      <c r="B234" s="13"/>
      <c r="C234" s="74"/>
      <c r="D234" s="6"/>
      <c r="E234" s="541"/>
      <c r="F234" s="1"/>
      <c r="G234" s="1"/>
      <c r="H234" s="1"/>
      <c r="I234" s="1"/>
      <c r="J234" s="1"/>
      <c r="K234" s="1"/>
      <c r="L234" s="1"/>
      <c r="M234" s="1"/>
      <c r="N234" s="1"/>
      <c r="O234" s="1"/>
      <c r="P234" s="1"/>
      <c r="Q234" s="1"/>
      <c r="R234" s="1"/>
    </row>
    <row r="235" spans="2:18" ht="15.75" customHeight="1">
      <c r="B235" s="13"/>
      <c r="C235" s="74"/>
      <c r="D235" s="6"/>
      <c r="E235" s="541"/>
      <c r="F235" s="1"/>
      <c r="G235" s="1"/>
      <c r="H235" s="1"/>
      <c r="I235" s="1"/>
      <c r="J235" s="1"/>
      <c r="K235" s="1"/>
      <c r="L235" s="1"/>
      <c r="M235" s="1"/>
      <c r="N235" s="1"/>
      <c r="O235" s="1"/>
      <c r="P235" s="1"/>
      <c r="Q235" s="1"/>
      <c r="R235" s="1"/>
    </row>
    <row r="236" spans="2:18" ht="15.75" customHeight="1">
      <c r="B236" s="13"/>
      <c r="C236" s="74"/>
      <c r="D236" s="6"/>
      <c r="E236" s="541"/>
      <c r="F236" s="1"/>
      <c r="G236" s="1"/>
      <c r="H236" s="1"/>
      <c r="I236" s="1"/>
      <c r="J236" s="1"/>
      <c r="K236" s="1"/>
      <c r="L236" s="1"/>
      <c r="M236" s="1"/>
      <c r="N236" s="1"/>
      <c r="O236" s="1"/>
      <c r="P236" s="1"/>
      <c r="Q236" s="1"/>
      <c r="R236" s="1"/>
    </row>
    <row r="237" spans="2:18" ht="15.75" customHeight="1">
      <c r="B237" s="13"/>
      <c r="C237" s="74"/>
      <c r="D237" s="6"/>
      <c r="E237" s="541"/>
      <c r="F237" s="1"/>
      <c r="G237" s="1"/>
      <c r="H237" s="1"/>
      <c r="I237" s="1"/>
      <c r="J237" s="1"/>
      <c r="K237" s="1"/>
      <c r="L237" s="1"/>
      <c r="M237" s="1"/>
      <c r="N237" s="1"/>
      <c r="O237" s="1"/>
      <c r="P237" s="1"/>
      <c r="Q237" s="1"/>
      <c r="R237" s="1"/>
    </row>
    <row r="238" spans="2:18" ht="15.75" customHeight="1">
      <c r="B238" s="13"/>
      <c r="C238" s="74"/>
      <c r="D238" s="6"/>
      <c r="E238" s="541"/>
      <c r="F238" s="1"/>
      <c r="G238" s="1"/>
      <c r="H238" s="1"/>
      <c r="I238" s="1"/>
      <c r="J238" s="1"/>
      <c r="K238" s="1"/>
      <c r="L238" s="1"/>
      <c r="M238" s="1"/>
      <c r="N238" s="1"/>
      <c r="O238" s="1"/>
      <c r="P238" s="1"/>
      <c r="Q238" s="1"/>
      <c r="R238" s="1"/>
    </row>
    <row r="239" spans="2:18" ht="15.75" customHeight="1">
      <c r="B239" s="13"/>
      <c r="C239" s="74"/>
      <c r="D239" s="6"/>
      <c r="E239" s="541"/>
      <c r="F239" s="1"/>
      <c r="G239" s="1"/>
      <c r="H239" s="1"/>
      <c r="I239" s="1"/>
      <c r="J239" s="1"/>
      <c r="K239" s="1"/>
      <c r="L239" s="1"/>
      <c r="M239" s="1"/>
      <c r="N239" s="1"/>
      <c r="O239" s="1"/>
      <c r="P239" s="1"/>
      <c r="Q239" s="1"/>
      <c r="R239" s="1"/>
    </row>
    <row r="240" spans="2:18" ht="15.75" customHeight="1">
      <c r="B240" s="13"/>
      <c r="C240" s="74"/>
      <c r="D240" s="6"/>
      <c r="E240" s="541"/>
      <c r="F240" s="1"/>
      <c r="G240" s="1"/>
      <c r="H240" s="1"/>
      <c r="I240" s="1"/>
      <c r="J240" s="1"/>
      <c r="K240" s="1"/>
      <c r="L240" s="1"/>
      <c r="M240" s="1"/>
      <c r="N240" s="1"/>
      <c r="O240" s="1"/>
      <c r="P240" s="1"/>
      <c r="Q240" s="1"/>
      <c r="R240" s="1"/>
    </row>
    <row r="241" spans="2:18" ht="15.75" customHeight="1">
      <c r="B241" s="13"/>
      <c r="C241" s="74"/>
      <c r="D241" s="6"/>
      <c r="E241" s="541"/>
      <c r="F241" s="1"/>
      <c r="G241" s="1"/>
      <c r="H241" s="1"/>
      <c r="I241" s="1"/>
      <c r="J241" s="1"/>
      <c r="K241" s="1"/>
      <c r="L241" s="1"/>
      <c r="M241" s="1"/>
      <c r="N241" s="1"/>
      <c r="O241" s="1"/>
      <c r="P241" s="1"/>
      <c r="Q241" s="1"/>
      <c r="R241" s="1"/>
    </row>
    <row r="242" spans="2:18" ht="15.75" customHeight="1">
      <c r="B242" s="13"/>
      <c r="C242" s="74"/>
      <c r="D242" s="6"/>
      <c r="E242" s="541"/>
      <c r="F242" s="1"/>
      <c r="G242" s="1"/>
      <c r="H242" s="1"/>
      <c r="I242" s="1"/>
      <c r="J242" s="1"/>
      <c r="K242" s="1"/>
      <c r="L242" s="1"/>
      <c r="M242" s="1"/>
      <c r="N242" s="1"/>
      <c r="O242" s="1"/>
      <c r="P242" s="1"/>
      <c r="Q242" s="1"/>
      <c r="R242" s="1"/>
    </row>
    <row r="243" spans="2:18" ht="15.75" customHeight="1">
      <c r="B243" s="13"/>
      <c r="C243" s="74"/>
      <c r="D243" s="6"/>
      <c r="E243" s="541"/>
      <c r="F243" s="1"/>
      <c r="G243" s="1"/>
      <c r="H243" s="1"/>
      <c r="I243" s="1"/>
      <c r="J243" s="1"/>
      <c r="K243" s="1"/>
      <c r="L243" s="1"/>
      <c r="M243" s="1"/>
      <c r="N243" s="1"/>
      <c r="O243" s="1"/>
      <c r="P243" s="1"/>
      <c r="Q243" s="1"/>
      <c r="R243" s="1"/>
    </row>
    <row r="244" spans="2:18" ht="15.75" customHeight="1">
      <c r="B244" s="13"/>
      <c r="C244" s="74"/>
      <c r="D244" s="6"/>
      <c r="E244" s="541"/>
      <c r="F244" s="1"/>
      <c r="G244" s="1"/>
      <c r="H244" s="1"/>
      <c r="I244" s="1"/>
      <c r="J244" s="1"/>
      <c r="K244" s="1"/>
      <c r="L244" s="1"/>
      <c r="M244" s="1"/>
      <c r="N244" s="1"/>
      <c r="O244" s="1"/>
      <c r="P244" s="1"/>
      <c r="Q244" s="1"/>
      <c r="R244" s="1"/>
    </row>
    <row r="245" spans="2:18" ht="15.75" customHeight="1">
      <c r="B245" s="13"/>
      <c r="C245" s="74"/>
      <c r="D245" s="6"/>
      <c r="E245" s="541"/>
      <c r="F245" s="1"/>
      <c r="G245" s="1"/>
      <c r="H245" s="1"/>
      <c r="I245" s="1"/>
      <c r="J245" s="1"/>
      <c r="K245" s="1"/>
      <c r="L245" s="1"/>
      <c r="M245" s="1"/>
      <c r="N245" s="1"/>
      <c r="O245" s="1"/>
      <c r="P245" s="1"/>
      <c r="Q245" s="1"/>
      <c r="R245" s="1"/>
    </row>
    <row r="246" spans="2:18" ht="15.75" customHeight="1">
      <c r="B246" s="13"/>
      <c r="C246" s="74"/>
      <c r="D246" s="6"/>
      <c r="E246" s="541"/>
      <c r="F246" s="1"/>
      <c r="G246" s="1"/>
      <c r="H246" s="1"/>
      <c r="I246" s="1"/>
      <c r="J246" s="1"/>
      <c r="K246" s="1"/>
      <c r="L246" s="1"/>
      <c r="M246" s="1"/>
      <c r="N246" s="1"/>
      <c r="O246" s="1"/>
      <c r="P246" s="1"/>
      <c r="Q246" s="1"/>
      <c r="R246" s="1"/>
    </row>
    <row r="247" spans="2:18" ht="15.75" customHeight="1">
      <c r="B247" s="13"/>
      <c r="C247" s="74"/>
      <c r="D247" s="6"/>
      <c r="E247" s="541"/>
      <c r="F247" s="1"/>
      <c r="G247" s="1"/>
      <c r="H247" s="1"/>
      <c r="I247" s="1"/>
      <c r="J247" s="1"/>
      <c r="K247" s="1"/>
      <c r="L247" s="1"/>
      <c r="M247" s="1"/>
      <c r="N247" s="1"/>
      <c r="O247" s="1"/>
      <c r="P247" s="1"/>
      <c r="Q247" s="1"/>
      <c r="R247" s="1"/>
    </row>
    <row r="248" spans="2:18" ht="15.75" customHeight="1">
      <c r="B248" s="13"/>
      <c r="C248" s="74"/>
      <c r="D248" s="6"/>
      <c r="E248" s="541"/>
      <c r="F248" s="1"/>
      <c r="G248" s="1"/>
      <c r="H248" s="1"/>
      <c r="I248" s="1"/>
      <c r="J248" s="1"/>
      <c r="K248" s="1"/>
      <c r="L248" s="1"/>
      <c r="M248" s="1"/>
      <c r="N248" s="1"/>
      <c r="O248" s="1"/>
      <c r="P248" s="1"/>
      <c r="Q248" s="1"/>
      <c r="R248" s="1"/>
    </row>
    <row r="249" spans="2:18" ht="15.75" customHeight="1">
      <c r="B249" s="13"/>
      <c r="C249" s="74"/>
      <c r="D249" s="6"/>
      <c r="E249" s="541"/>
      <c r="F249" s="1"/>
      <c r="G249" s="1"/>
      <c r="H249" s="1"/>
      <c r="I249" s="1"/>
      <c r="J249" s="1"/>
      <c r="K249" s="1"/>
      <c r="L249" s="1"/>
      <c r="M249" s="1"/>
      <c r="N249" s="1"/>
      <c r="O249" s="1"/>
      <c r="P249" s="1"/>
      <c r="Q249" s="1"/>
      <c r="R249" s="1"/>
    </row>
    <row r="250" spans="2:18" ht="15.75" customHeight="1">
      <c r="B250" s="1"/>
      <c r="C250" s="1"/>
      <c r="D250" s="1"/>
      <c r="E250" s="1"/>
      <c r="F250" s="1"/>
      <c r="G250" s="1"/>
      <c r="H250" s="1"/>
      <c r="I250" s="1"/>
      <c r="J250" s="1"/>
      <c r="K250" s="1"/>
      <c r="L250" s="1"/>
      <c r="M250" s="1"/>
      <c r="N250" s="1"/>
      <c r="O250" s="1"/>
      <c r="P250" s="1"/>
      <c r="Q250" s="1"/>
      <c r="R250" s="1"/>
    </row>
    <row r="251" spans="2:18" ht="15.75" customHeight="1">
      <c r="B251" s="1"/>
      <c r="C251" s="1"/>
      <c r="D251" s="1"/>
      <c r="E251" s="1"/>
      <c r="F251" s="1"/>
      <c r="G251" s="1"/>
      <c r="H251" s="1"/>
      <c r="I251" s="1"/>
      <c r="J251" s="1"/>
      <c r="K251" s="1"/>
      <c r="L251" s="1"/>
      <c r="M251" s="1"/>
      <c r="N251" s="1"/>
      <c r="O251" s="1"/>
      <c r="P251" s="1"/>
      <c r="Q251" s="1"/>
      <c r="R251" s="1"/>
    </row>
    <row r="252" spans="2:18" ht="15.75" customHeight="1">
      <c r="B252" s="1"/>
      <c r="C252" s="1"/>
      <c r="D252" s="1"/>
      <c r="E252" s="1"/>
      <c r="F252" s="1"/>
      <c r="G252" s="1"/>
      <c r="H252" s="1"/>
      <c r="I252" s="1"/>
      <c r="J252" s="1"/>
      <c r="K252" s="1"/>
      <c r="L252" s="1"/>
      <c r="M252" s="1"/>
      <c r="N252" s="1"/>
      <c r="O252" s="1"/>
      <c r="P252" s="1"/>
      <c r="Q252" s="1"/>
      <c r="R252" s="1"/>
    </row>
    <row r="253" spans="2:18" ht="15.75" customHeight="1">
      <c r="B253" s="1"/>
      <c r="C253" s="1"/>
      <c r="D253" s="1"/>
      <c r="E253" s="1"/>
      <c r="F253" s="1"/>
      <c r="G253" s="1"/>
      <c r="H253" s="1"/>
      <c r="I253" s="1"/>
      <c r="J253" s="1"/>
      <c r="K253" s="1"/>
      <c r="L253" s="1"/>
      <c r="M253" s="1"/>
      <c r="N253" s="1"/>
      <c r="O253" s="1"/>
      <c r="P253" s="1"/>
      <c r="Q253" s="1"/>
      <c r="R253" s="1"/>
    </row>
    <row r="254" spans="2:18" ht="15.75" customHeight="1">
      <c r="B254" s="1"/>
      <c r="C254" s="1"/>
      <c r="D254" s="1"/>
      <c r="E254" s="1"/>
      <c r="F254" s="1"/>
      <c r="G254" s="1"/>
      <c r="H254" s="1"/>
      <c r="I254" s="1"/>
      <c r="J254" s="1"/>
      <c r="K254" s="1"/>
      <c r="L254" s="1"/>
      <c r="M254" s="1"/>
      <c r="N254" s="1"/>
      <c r="O254" s="1"/>
      <c r="P254" s="1"/>
      <c r="Q254" s="1"/>
      <c r="R254" s="1"/>
    </row>
    <row r="255" spans="2:18" ht="15.75" customHeight="1">
      <c r="B255" s="1"/>
      <c r="C255" s="1"/>
      <c r="D255" s="1"/>
      <c r="E255" s="1"/>
      <c r="F255" s="1"/>
      <c r="G255" s="1"/>
      <c r="H255" s="1"/>
      <c r="I255" s="1"/>
      <c r="J255" s="1"/>
      <c r="K255" s="1"/>
      <c r="L255" s="1"/>
      <c r="M255" s="1"/>
      <c r="N255" s="1"/>
      <c r="O255" s="1"/>
      <c r="P255" s="1"/>
      <c r="Q255" s="1"/>
      <c r="R255" s="1"/>
    </row>
    <row r="256" spans="2:18" ht="15.75" customHeight="1">
      <c r="B256" s="1"/>
      <c r="C256" s="1"/>
      <c r="D256" s="1"/>
      <c r="E256" s="1"/>
      <c r="F256" s="1"/>
      <c r="G256" s="1"/>
      <c r="H256" s="1"/>
      <c r="I256" s="1"/>
      <c r="J256" s="1"/>
      <c r="K256" s="1"/>
      <c r="L256" s="1"/>
      <c r="M256" s="1"/>
      <c r="N256" s="1"/>
      <c r="O256" s="1"/>
      <c r="P256" s="1"/>
      <c r="Q256" s="1"/>
      <c r="R256" s="1"/>
    </row>
    <row r="257" spans="2:18" ht="15.75" customHeight="1">
      <c r="B257" s="1"/>
      <c r="C257" s="1"/>
      <c r="D257" s="1"/>
      <c r="E257" s="1"/>
      <c r="F257" s="1"/>
      <c r="G257" s="1"/>
      <c r="H257" s="1"/>
      <c r="I257" s="1"/>
      <c r="J257" s="1"/>
      <c r="K257" s="1"/>
      <c r="L257" s="1"/>
      <c r="M257" s="1"/>
      <c r="N257" s="1"/>
      <c r="O257" s="1"/>
      <c r="P257" s="1"/>
      <c r="Q257" s="1"/>
      <c r="R257" s="1"/>
    </row>
    <row r="258" spans="2:18" ht="15.75" customHeight="1">
      <c r="B258" s="1"/>
      <c r="C258" s="1"/>
      <c r="D258" s="1"/>
      <c r="E258" s="1"/>
      <c r="F258" s="1"/>
      <c r="G258" s="1"/>
      <c r="H258" s="1"/>
      <c r="I258" s="1"/>
      <c r="J258" s="1"/>
      <c r="K258" s="1"/>
      <c r="L258" s="1"/>
      <c r="M258" s="1"/>
      <c r="N258" s="1"/>
      <c r="O258" s="1"/>
      <c r="P258" s="1"/>
      <c r="Q258" s="1"/>
      <c r="R258" s="1"/>
    </row>
    <row r="259" spans="2:18" ht="15.75" customHeight="1">
      <c r="B259" s="1"/>
      <c r="C259" s="1"/>
      <c r="D259" s="1"/>
      <c r="E259" s="1"/>
      <c r="F259" s="1"/>
      <c r="G259" s="1"/>
      <c r="H259" s="1"/>
      <c r="I259" s="1"/>
      <c r="J259" s="1"/>
      <c r="K259" s="1"/>
      <c r="L259" s="1"/>
      <c r="M259" s="1"/>
      <c r="N259" s="1"/>
      <c r="O259" s="1"/>
      <c r="P259" s="1"/>
      <c r="Q259" s="1"/>
      <c r="R259" s="1"/>
    </row>
    <row r="260" spans="2:18" ht="15.75" customHeight="1">
      <c r="B260" s="1"/>
      <c r="C260" s="1"/>
      <c r="D260" s="1"/>
      <c r="E260" s="1"/>
      <c r="F260" s="1"/>
      <c r="G260" s="1"/>
      <c r="H260" s="1"/>
      <c r="I260" s="1"/>
      <c r="J260" s="1"/>
      <c r="K260" s="1"/>
      <c r="L260" s="1"/>
      <c r="M260" s="1"/>
      <c r="N260" s="1"/>
      <c r="O260" s="1"/>
      <c r="P260" s="1"/>
      <c r="Q260" s="1"/>
      <c r="R260" s="1"/>
    </row>
    <row r="261" spans="2:18" ht="15.75" customHeight="1">
      <c r="B261" s="1"/>
      <c r="C261" s="1"/>
      <c r="D261" s="1"/>
      <c r="E261" s="1"/>
      <c r="F261" s="1"/>
      <c r="G261" s="1"/>
      <c r="H261" s="1"/>
      <c r="I261" s="1"/>
      <c r="J261" s="1"/>
      <c r="K261" s="1"/>
      <c r="L261" s="1"/>
      <c r="M261" s="1"/>
      <c r="N261" s="1"/>
      <c r="O261" s="1"/>
      <c r="P261" s="1"/>
      <c r="Q261" s="1"/>
      <c r="R261" s="1"/>
    </row>
    <row r="262" spans="2:18" ht="15.75" customHeight="1">
      <c r="B262" s="1"/>
      <c r="C262" s="1"/>
      <c r="D262" s="1"/>
      <c r="E262" s="1"/>
      <c r="F262" s="1"/>
      <c r="G262" s="1"/>
      <c r="H262" s="1"/>
      <c r="I262" s="1"/>
      <c r="J262" s="1"/>
      <c r="K262" s="1"/>
      <c r="L262" s="1"/>
      <c r="M262" s="1"/>
      <c r="N262" s="1"/>
      <c r="O262" s="1"/>
      <c r="P262" s="1"/>
      <c r="Q262" s="1"/>
      <c r="R262" s="1"/>
    </row>
    <row r="263" spans="2:18" ht="15.75" customHeight="1">
      <c r="B263" s="1"/>
      <c r="C263" s="1"/>
      <c r="D263" s="1"/>
      <c r="E263" s="1"/>
      <c r="F263" s="1"/>
      <c r="G263" s="1"/>
      <c r="H263" s="1"/>
      <c r="I263" s="1"/>
      <c r="J263" s="1"/>
      <c r="K263" s="1"/>
      <c r="L263" s="1"/>
      <c r="M263" s="1"/>
      <c r="N263" s="1"/>
      <c r="O263" s="1"/>
      <c r="P263" s="1"/>
      <c r="Q263" s="1"/>
      <c r="R263" s="1"/>
    </row>
    <row r="264" spans="2:18" ht="15.75" customHeight="1">
      <c r="B264" s="1"/>
      <c r="C264" s="1"/>
      <c r="D264" s="1"/>
      <c r="E264" s="1"/>
      <c r="F264" s="1"/>
      <c r="G264" s="1"/>
      <c r="H264" s="1"/>
      <c r="I264" s="1"/>
      <c r="J264" s="1"/>
      <c r="K264" s="1"/>
      <c r="L264" s="1"/>
      <c r="M264" s="1"/>
      <c r="N264" s="1"/>
      <c r="O264" s="1"/>
      <c r="P264" s="1"/>
      <c r="Q264" s="1"/>
      <c r="R264" s="1"/>
    </row>
    <row r="265" spans="2:18" ht="15.75" customHeight="1">
      <c r="B265" s="1"/>
      <c r="C265" s="1"/>
      <c r="D265" s="1"/>
      <c r="E265" s="1"/>
      <c r="F265" s="1"/>
      <c r="G265" s="1"/>
      <c r="H265" s="1"/>
      <c r="I265" s="1"/>
      <c r="J265" s="1"/>
      <c r="K265" s="1"/>
      <c r="L265" s="1"/>
      <c r="M265" s="1"/>
      <c r="N265" s="1"/>
      <c r="O265" s="1"/>
      <c r="P265" s="1"/>
      <c r="Q265" s="1"/>
      <c r="R265" s="1"/>
    </row>
    <row r="266" spans="2:18" ht="15.75" customHeight="1">
      <c r="B266" s="1"/>
      <c r="C266" s="1"/>
      <c r="D266" s="1"/>
      <c r="E266" s="1"/>
      <c r="F266" s="1"/>
      <c r="G266" s="1"/>
      <c r="H266" s="1"/>
      <c r="I266" s="1"/>
      <c r="J266" s="1"/>
      <c r="K266" s="1"/>
      <c r="L266" s="1"/>
      <c r="M266" s="1"/>
      <c r="N266" s="1"/>
      <c r="O266" s="1"/>
      <c r="P266" s="1"/>
      <c r="Q266" s="1"/>
      <c r="R266" s="1"/>
    </row>
    <row r="267" spans="2:18" ht="15.75" customHeight="1">
      <c r="B267" s="1"/>
      <c r="C267" s="1"/>
      <c r="D267" s="1"/>
      <c r="E267" s="1"/>
      <c r="F267" s="1"/>
      <c r="G267" s="1"/>
      <c r="H267" s="1"/>
      <c r="I267" s="1"/>
      <c r="J267" s="1"/>
      <c r="K267" s="1"/>
      <c r="L267" s="1"/>
      <c r="M267" s="1"/>
      <c r="N267" s="1"/>
      <c r="O267" s="1"/>
      <c r="P267" s="1"/>
      <c r="Q267" s="1"/>
      <c r="R267" s="1"/>
    </row>
    <row r="268" spans="2:18" ht="15.75" customHeight="1">
      <c r="B268" s="1"/>
      <c r="C268" s="1"/>
      <c r="D268" s="1"/>
      <c r="E268" s="1"/>
      <c r="F268" s="1"/>
      <c r="G268" s="1"/>
      <c r="H268" s="1"/>
      <c r="I268" s="1"/>
      <c r="J268" s="1"/>
      <c r="K268" s="1"/>
      <c r="L268" s="1"/>
      <c r="M268" s="1"/>
      <c r="N268" s="1"/>
      <c r="O268" s="1"/>
      <c r="P268" s="1"/>
      <c r="Q268" s="1"/>
      <c r="R268" s="1"/>
    </row>
    <row r="269" spans="2:18" ht="15.75" customHeight="1">
      <c r="B269" s="1"/>
      <c r="C269" s="1"/>
      <c r="D269" s="1"/>
      <c r="E269" s="1"/>
      <c r="F269" s="1"/>
      <c r="G269" s="1"/>
      <c r="H269" s="1"/>
      <c r="I269" s="1"/>
      <c r="J269" s="1"/>
      <c r="K269" s="1"/>
      <c r="L269" s="1"/>
      <c r="M269" s="1"/>
      <c r="N269" s="1"/>
      <c r="O269" s="1"/>
      <c r="P269" s="1"/>
      <c r="Q269" s="1"/>
      <c r="R269" s="1"/>
    </row>
    <row r="270" spans="2:18" ht="15.75" customHeight="1">
      <c r="B270" s="1"/>
      <c r="C270" s="1"/>
      <c r="D270" s="1"/>
      <c r="E270" s="1"/>
      <c r="F270" s="1"/>
      <c r="G270" s="1"/>
      <c r="H270" s="1"/>
      <c r="I270" s="1"/>
      <c r="J270" s="1"/>
      <c r="K270" s="1"/>
      <c r="L270" s="1"/>
      <c r="M270" s="1"/>
      <c r="N270" s="1"/>
      <c r="O270" s="1"/>
      <c r="P270" s="1"/>
      <c r="Q270" s="1"/>
      <c r="R270" s="1"/>
    </row>
    <row r="271" spans="2:18" ht="15.75" customHeight="1">
      <c r="B271" s="1"/>
      <c r="C271" s="1"/>
      <c r="D271" s="1"/>
      <c r="E271" s="1"/>
      <c r="F271" s="1"/>
      <c r="G271" s="1"/>
      <c r="H271" s="1"/>
      <c r="I271" s="1"/>
      <c r="J271" s="1"/>
      <c r="K271" s="1"/>
      <c r="L271" s="1"/>
      <c r="M271" s="1"/>
      <c r="N271" s="1"/>
      <c r="O271" s="1"/>
      <c r="P271" s="1"/>
      <c r="Q271" s="1"/>
      <c r="R271" s="1"/>
    </row>
    <row r="272" spans="2:18" ht="15.75" customHeight="1">
      <c r="B272" s="1"/>
      <c r="C272" s="1"/>
      <c r="D272" s="1"/>
      <c r="E272" s="1"/>
      <c r="F272" s="1"/>
      <c r="G272" s="1"/>
      <c r="H272" s="1"/>
      <c r="I272" s="1"/>
      <c r="J272" s="1"/>
      <c r="K272" s="1"/>
      <c r="L272" s="1"/>
      <c r="M272" s="1"/>
      <c r="N272" s="1"/>
      <c r="O272" s="1"/>
      <c r="P272" s="1"/>
      <c r="Q272" s="1"/>
      <c r="R272" s="1"/>
    </row>
    <row r="273" spans="2:18" ht="15.75" customHeight="1">
      <c r="B273" s="1"/>
      <c r="C273" s="1"/>
      <c r="D273" s="1"/>
      <c r="E273" s="1"/>
      <c r="F273" s="1"/>
      <c r="G273" s="1"/>
      <c r="H273" s="1"/>
      <c r="I273" s="1"/>
      <c r="J273" s="1"/>
      <c r="K273" s="1"/>
      <c r="L273" s="1"/>
      <c r="M273" s="1"/>
      <c r="N273" s="1"/>
      <c r="O273" s="1"/>
      <c r="P273" s="1"/>
      <c r="Q273" s="1"/>
      <c r="R273" s="1"/>
    </row>
    <row r="274" spans="2:18" ht="15.75" customHeight="1">
      <c r="B274" s="1"/>
      <c r="C274" s="1"/>
      <c r="D274" s="1"/>
      <c r="E274" s="1"/>
      <c r="F274" s="1"/>
      <c r="G274" s="1"/>
      <c r="H274" s="1"/>
      <c r="I274" s="1"/>
      <c r="J274" s="1"/>
      <c r="K274" s="1"/>
      <c r="L274" s="1"/>
      <c r="M274" s="1"/>
      <c r="N274" s="1"/>
      <c r="O274" s="1"/>
      <c r="P274" s="1"/>
      <c r="Q274" s="1"/>
      <c r="R274" s="1"/>
    </row>
    <row r="275" spans="2:18" ht="15.75" customHeight="1">
      <c r="B275" s="1"/>
      <c r="C275" s="1"/>
      <c r="D275" s="1"/>
      <c r="E275" s="1"/>
      <c r="F275" s="1"/>
      <c r="G275" s="1"/>
      <c r="H275" s="1"/>
      <c r="I275" s="1"/>
      <c r="J275" s="1"/>
      <c r="K275" s="1"/>
      <c r="L275" s="1"/>
      <c r="M275" s="1"/>
      <c r="N275" s="1"/>
      <c r="O275" s="1"/>
      <c r="P275" s="1"/>
      <c r="Q275" s="1"/>
      <c r="R275" s="1"/>
    </row>
    <row r="276" spans="2:18" ht="15.75" customHeight="1">
      <c r="B276" s="1"/>
      <c r="C276" s="1"/>
      <c r="D276" s="1"/>
      <c r="E276" s="1"/>
      <c r="F276" s="1"/>
      <c r="G276" s="1"/>
      <c r="H276" s="1"/>
      <c r="I276" s="1"/>
      <c r="J276" s="1"/>
      <c r="K276" s="1"/>
      <c r="L276" s="1"/>
      <c r="M276" s="1"/>
      <c r="N276" s="1"/>
      <c r="O276" s="1"/>
      <c r="P276" s="1"/>
      <c r="Q276" s="1"/>
      <c r="R276" s="1"/>
    </row>
    <row r="277" spans="2:18" ht="15.75" customHeight="1">
      <c r="B277" s="1"/>
      <c r="C277" s="1"/>
      <c r="D277" s="1"/>
      <c r="E277" s="1"/>
      <c r="F277" s="1"/>
      <c r="G277" s="1"/>
      <c r="H277" s="1"/>
      <c r="I277" s="1"/>
      <c r="J277" s="1"/>
      <c r="K277" s="1"/>
      <c r="L277" s="1"/>
      <c r="M277" s="1"/>
      <c r="N277" s="1"/>
      <c r="O277" s="1"/>
      <c r="P277" s="1"/>
      <c r="Q277" s="1"/>
      <c r="R277" s="1"/>
    </row>
    <row r="278" spans="2:18" ht="15.75" customHeight="1">
      <c r="B278" s="1"/>
      <c r="C278" s="1"/>
      <c r="D278" s="1"/>
      <c r="E278" s="1"/>
      <c r="F278" s="1"/>
      <c r="G278" s="1"/>
      <c r="H278" s="1"/>
      <c r="I278" s="1"/>
      <c r="J278" s="1"/>
      <c r="K278" s="1"/>
      <c r="L278" s="1"/>
      <c r="M278" s="1"/>
      <c r="N278" s="1"/>
      <c r="O278" s="1"/>
      <c r="P278" s="1"/>
      <c r="Q278" s="1"/>
      <c r="R278" s="1"/>
    </row>
    <row r="279" spans="2:18" ht="15.75" customHeight="1">
      <c r="B279" s="1"/>
      <c r="C279" s="1"/>
      <c r="D279" s="1"/>
      <c r="E279" s="1"/>
      <c r="F279" s="1"/>
      <c r="G279" s="1"/>
      <c r="H279" s="1"/>
      <c r="I279" s="1"/>
      <c r="J279" s="1"/>
      <c r="K279" s="1"/>
      <c r="L279" s="1"/>
      <c r="M279" s="1"/>
      <c r="N279" s="1"/>
      <c r="O279" s="1"/>
      <c r="P279" s="1"/>
      <c r="Q279" s="1"/>
      <c r="R279" s="1"/>
    </row>
    <row r="280" spans="2:18" ht="15.75" customHeight="1">
      <c r="B280" s="1"/>
      <c r="C280" s="1"/>
      <c r="D280" s="1"/>
      <c r="E280" s="1"/>
      <c r="F280" s="1"/>
      <c r="G280" s="1"/>
      <c r="H280" s="1"/>
      <c r="I280" s="1"/>
      <c r="J280" s="1"/>
      <c r="K280" s="1"/>
      <c r="L280" s="1"/>
      <c r="M280" s="1"/>
      <c r="N280" s="1"/>
      <c r="O280" s="1"/>
      <c r="P280" s="1"/>
      <c r="Q280" s="1"/>
      <c r="R280" s="1"/>
    </row>
    <row r="281" spans="2:18" ht="15.75" customHeight="1">
      <c r="B281" s="1"/>
      <c r="C281" s="1"/>
      <c r="D281" s="1"/>
      <c r="E281" s="1"/>
      <c r="F281" s="1"/>
      <c r="G281" s="1"/>
      <c r="H281" s="1"/>
      <c r="I281" s="1"/>
      <c r="J281" s="1"/>
      <c r="K281" s="1"/>
      <c r="L281" s="1"/>
      <c r="M281" s="1"/>
      <c r="N281" s="1"/>
      <c r="O281" s="1"/>
      <c r="P281" s="1"/>
      <c r="Q281" s="1"/>
      <c r="R281" s="1"/>
    </row>
    <row r="282" spans="2:18" ht="15.75" customHeight="1">
      <c r="B282" s="1"/>
      <c r="C282" s="1"/>
      <c r="D282" s="1"/>
      <c r="E282" s="1"/>
      <c r="F282" s="1"/>
      <c r="G282" s="1"/>
      <c r="H282" s="1"/>
      <c r="I282" s="1"/>
      <c r="J282" s="1"/>
      <c r="K282" s="1"/>
      <c r="L282" s="1"/>
      <c r="M282" s="1"/>
      <c r="N282" s="1"/>
      <c r="O282" s="1"/>
      <c r="P282" s="1"/>
      <c r="Q282" s="1"/>
      <c r="R282" s="1"/>
    </row>
    <row r="283" spans="2:18" ht="15.75" customHeight="1">
      <c r="B283" s="1"/>
      <c r="C283" s="1"/>
      <c r="D283" s="1"/>
      <c r="E283" s="1"/>
      <c r="F283" s="1"/>
      <c r="G283" s="1"/>
      <c r="H283" s="1"/>
      <c r="I283" s="1"/>
      <c r="J283" s="1"/>
      <c r="K283" s="1"/>
      <c r="L283" s="1"/>
      <c r="M283" s="1"/>
      <c r="N283" s="1"/>
      <c r="O283" s="1"/>
      <c r="P283" s="1"/>
      <c r="Q283" s="1"/>
      <c r="R283" s="1"/>
    </row>
    <row r="284" spans="2:18" ht="15.75" customHeight="1">
      <c r="B284" s="1"/>
      <c r="C284" s="1"/>
      <c r="D284" s="1"/>
      <c r="E284" s="1"/>
      <c r="F284" s="1"/>
      <c r="G284" s="1"/>
      <c r="H284" s="1"/>
      <c r="I284" s="1"/>
      <c r="J284" s="1"/>
      <c r="K284" s="1"/>
      <c r="L284" s="1"/>
      <c r="M284" s="1"/>
      <c r="N284" s="1"/>
      <c r="O284" s="1"/>
      <c r="P284" s="1"/>
      <c r="Q284" s="1"/>
      <c r="R284" s="1"/>
    </row>
    <row r="285" spans="2:18" ht="15.75" customHeight="1">
      <c r="B285" s="1"/>
      <c r="C285" s="1"/>
      <c r="D285" s="1"/>
      <c r="E285" s="1"/>
      <c r="F285" s="1"/>
      <c r="G285" s="1"/>
      <c r="H285" s="1"/>
      <c r="I285" s="1"/>
      <c r="J285" s="1"/>
      <c r="K285" s="1"/>
      <c r="L285" s="1"/>
      <c r="M285" s="1"/>
      <c r="N285" s="1"/>
      <c r="O285" s="1"/>
      <c r="P285" s="1"/>
      <c r="Q285" s="1"/>
      <c r="R285" s="1"/>
    </row>
    <row r="286" spans="2:18" ht="15.75" customHeight="1">
      <c r="B286" s="1"/>
      <c r="C286" s="1"/>
      <c r="D286" s="1"/>
      <c r="E286" s="1"/>
      <c r="F286" s="1"/>
      <c r="G286" s="1"/>
      <c r="H286" s="1"/>
      <c r="I286" s="1"/>
      <c r="J286" s="1"/>
      <c r="K286" s="1"/>
      <c r="L286" s="1"/>
      <c r="M286" s="1"/>
      <c r="N286" s="1"/>
      <c r="O286" s="1"/>
      <c r="P286" s="1"/>
      <c r="Q286" s="1"/>
      <c r="R286" s="1"/>
    </row>
    <row r="287" spans="2:18" ht="15.75" customHeight="1">
      <c r="B287" s="1"/>
      <c r="C287" s="1"/>
      <c r="D287" s="1"/>
      <c r="E287" s="1"/>
      <c r="F287" s="1"/>
      <c r="G287" s="1"/>
      <c r="H287" s="1"/>
      <c r="I287" s="1"/>
      <c r="J287" s="1"/>
      <c r="K287" s="1"/>
      <c r="L287" s="1"/>
      <c r="M287" s="1"/>
      <c r="N287" s="1"/>
      <c r="O287" s="1"/>
      <c r="P287" s="1"/>
      <c r="Q287" s="1"/>
      <c r="R287" s="1"/>
    </row>
    <row r="288" spans="2:18" ht="15.75" customHeight="1">
      <c r="B288" s="1"/>
      <c r="C288" s="1"/>
      <c r="D288" s="1"/>
      <c r="E288" s="1"/>
      <c r="F288" s="1"/>
      <c r="G288" s="1"/>
      <c r="H288" s="1"/>
      <c r="I288" s="1"/>
      <c r="J288" s="1"/>
      <c r="K288" s="1"/>
      <c r="L288" s="1"/>
      <c r="M288" s="1"/>
      <c r="N288" s="1"/>
      <c r="O288" s="1"/>
      <c r="P288" s="1"/>
      <c r="Q288" s="1"/>
      <c r="R288" s="1"/>
    </row>
    <row r="289" spans="2:18" ht="15.75" customHeight="1">
      <c r="B289" s="1"/>
      <c r="C289" s="1"/>
      <c r="D289" s="1"/>
      <c r="E289" s="1"/>
      <c r="F289" s="1"/>
      <c r="G289" s="1"/>
      <c r="H289" s="1"/>
      <c r="I289" s="1"/>
      <c r="J289" s="1"/>
      <c r="K289" s="1"/>
      <c r="L289" s="1"/>
      <c r="M289" s="1"/>
      <c r="N289" s="1"/>
      <c r="O289" s="1"/>
      <c r="P289" s="1"/>
      <c r="Q289" s="1"/>
      <c r="R289" s="1"/>
    </row>
    <row r="290" spans="2:18" ht="15.75" customHeight="1">
      <c r="B290" s="1"/>
      <c r="C290" s="1"/>
      <c r="D290" s="1"/>
      <c r="E290" s="1"/>
      <c r="F290" s="1"/>
      <c r="G290" s="1"/>
      <c r="H290" s="1"/>
      <c r="I290" s="1"/>
      <c r="J290" s="1"/>
      <c r="K290" s="1"/>
      <c r="L290" s="1"/>
      <c r="M290" s="1"/>
      <c r="N290" s="1"/>
      <c r="O290" s="1"/>
      <c r="P290" s="1"/>
      <c r="Q290" s="1"/>
      <c r="R290" s="1"/>
    </row>
    <row r="291" spans="2:18" ht="15.75" customHeight="1">
      <c r="B291" s="1"/>
      <c r="C291" s="1"/>
      <c r="D291" s="1"/>
      <c r="E291" s="1"/>
      <c r="F291" s="1"/>
      <c r="G291" s="1"/>
      <c r="H291" s="1"/>
      <c r="I291" s="1"/>
      <c r="J291" s="1"/>
      <c r="K291" s="1"/>
      <c r="L291" s="1"/>
      <c r="M291" s="1"/>
      <c r="N291" s="1"/>
      <c r="O291" s="1"/>
      <c r="P291" s="1"/>
      <c r="Q291" s="1"/>
      <c r="R291" s="1"/>
    </row>
    <row r="292" spans="2:18" ht="15.75" customHeight="1">
      <c r="B292" s="1"/>
      <c r="C292" s="1"/>
      <c r="D292" s="1"/>
      <c r="E292" s="1"/>
      <c r="F292" s="1"/>
      <c r="G292" s="1"/>
      <c r="H292" s="1"/>
      <c r="I292" s="1"/>
      <c r="J292" s="1"/>
      <c r="K292" s="1"/>
      <c r="L292" s="1"/>
      <c r="M292" s="1"/>
      <c r="N292" s="1"/>
      <c r="O292" s="1"/>
      <c r="P292" s="1"/>
      <c r="Q292" s="1"/>
      <c r="R292" s="1"/>
    </row>
    <row r="293" spans="2:18" ht="15.75" customHeight="1">
      <c r="B293" s="1"/>
      <c r="C293" s="1"/>
      <c r="D293" s="1"/>
      <c r="E293" s="1"/>
      <c r="F293" s="1"/>
      <c r="G293" s="1"/>
      <c r="H293" s="1"/>
      <c r="I293" s="1"/>
      <c r="J293" s="1"/>
      <c r="K293" s="1"/>
      <c r="L293" s="1"/>
      <c r="M293" s="1"/>
      <c r="N293" s="1"/>
      <c r="O293" s="1"/>
      <c r="P293" s="1"/>
      <c r="Q293" s="1"/>
      <c r="R293" s="1"/>
    </row>
    <row r="294" spans="2:18" ht="15.75" customHeight="1">
      <c r="B294" s="1"/>
      <c r="C294" s="1"/>
      <c r="D294" s="1"/>
      <c r="E294" s="1"/>
      <c r="F294" s="1"/>
      <c r="G294" s="1"/>
      <c r="H294" s="1"/>
      <c r="I294" s="1"/>
      <c r="J294" s="1"/>
      <c r="K294" s="1"/>
      <c r="L294" s="1"/>
      <c r="M294" s="1"/>
      <c r="N294" s="1"/>
      <c r="O294" s="1"/>
      <c r="P294" s="1"/>
      <c r="Q294" s="1"/>
      <c r="R294" s="1"/>
    </row>
    <row r="295" spans="2:18" ht="15.75" customHeight="1">
      <c r="B295" s="1"/>
      <c r="C295" s="1"/>
      <c r="D295" s="1"/>
      <c r="E295" s="1"/>
      <c r="F295" s="1"/>
      <c r="G295" s="1"/>
      <c r="H295" s="1"/>
      <c r="I295" s="1"/>
      <c r="J295" s="1"/>
      <c r="K295" s="1"/>
      <c r="L295" s="1"/>
      <c r="M295" s="1"/>
      <c r="N295" s="1"/>
      <c r="O295" s="1"/>
      <c r="P295" s="1"/>
      <c r="Q295" s="1"/>
      <c r="R295" s="1"/>
    </row>
    <row r="296" spans="2:18" ht="15.75" customHeight="1">
      <c r="B296" s="1"/>
      <c r="C296" s="1"/>
      <c r="D296" s="1"/>
      <c r="E296" s="1"/>
      <c r="F296" s="1"/>
      <c r="G296" s="1"/>
      <c r="H296" s="1"/>
      <c r="I296" s="1"/>
      <c r="J296" s="1"/>
      <c r="K296" s="1"/>
      <c r="L296" s="1"/>
      <c r="M296" s="1"/>
      <c r="N296" s="1"/>
      <c r="O296" s="1"/>
      <c r="P296" s="1"/>
      <c r="Q296" s="1"/>
      <c r="R296" s="1"/>
    </row>
    <row r="297" spans="2:18" ht="15.75" customHeight="1">
      <c r="B297" s="1"/>
      <c r="C297" s="1"/>
      <c r="D297" s="1"/>
      <c r="E297" s="1"/>
      <c r="F297" s="1"/>
      <c r="G297" s="1"/>
      <c r="H297" s="1"/>
      <c r="I297" s="1"/>
      <c r="J297" s="1"/>
      <c r="K297" s="1"/>
      <c r="L297" s="1"/>
      <c r="M297" s="1"/>
      <c r="N297" s="1"/>
      <c r="O297" s="1"/>
      <c r="P297" s="1"/>
      <c r="Q297" s="1"/>
      <c r="R297" s="1"/>
    </row>
    <row r="298" spans="2:18" ht="15.75" customHeight="1">
      <c r="B298" s="1"/>
      <c r="C298" s="1"/>
      <c r="D298" s="1"/>
      <c r="E298" s="1"/>
      <c r="F298" s="1"/>
      <c r="G298" s="1"/>
      <c r="H298" s="1"/>
      <c r="I298" s="1"/>
      <c r="J298" s="1"/>
      <c r="K298" s="1"/>
      <c r="L298" s="1"/>
      <c r="M298" s="1"/>
      <c r="N298" s="1"/>
      <c r="O298" s="1"/>
      <c r="P298" s="1"/>
      <c r="Q298" s="1"/>
      <c r="R298" s="1"/>
    </row>
    <row r="299" spans="2:18" ht="15.75" customHeight="1">
      <c r="B299" s="1"/>
      <c r="C299" s="1"/>
      <c r="D299" s="1"/>
      <c r="E299" s="1"/>
      <c r="F299" s="1"/>
      <c r="G299" s="1"/>
      <c r="H299" s="1"/>
      <c r="I299" s="1"/>
      <c r="J299" s="1"/>
      <c r="K299" s="1"/>
      <c r="L299" s="1"/>
      <c r="M299" s="1"/>
      <c r="N299" s="1"/>
      <c r="O299" s="1"/>
      <c r="P299" s="1"/>
      <c r="Q299" s="1"/>
      <c r="R299" s="1"/>
    </row>
    <row r="300" spans="2:18" ht="15.75" customHeight="1">
      <c r="B300" s="1"/>
      <c r="C300" s="1"/>
      <c r="D300" s="1"/>
      <c r="E300" s="1"/>
      <c r="F300" s="1"/>
      <c r="G300" s="1"/>
      <c r="H300" s="1"/>
      <c r="I300" s="1"/>
      <c r="J300" s="1"/>
      <c r="K300" s="1"/>
      <c r="L300" s="1"/>
      <c r="M300" s="1"/>
      <c r="N300" s="1"/>
      <c r="O300" s="1"/>
      <c r="P300" s="1"/>
      <c r="Q300" s="1"/>
      <c r="R300" s="1"/>
    </row>
    <row r="301" spans="2:18" ht="15.75" customHeight="1">
      <c r="B301" s="1"/>
      <c r="C301" s="1"/>
      <c r="D301" s="1"/>
      <c r="E301" s="1"/>
      <c r="F301" s="1"/>
      <c r="G301" s="1"/>
      <c r="H301" s="1"/>
      <c r="I301" s="1"/>
      <c r="J301" s="1"/>
      <c r="K301" s="1"/>
      <c r="L301" s="1"/>
      <c r="M301" s="1"/>
      <c r="N301" s="1"/>
      <c r="O301" s="1"/>
      <c r="P301" s="1"/>
      <c r="Q301" s="1"/>
      <c r="R301" s="1"/>
    </row>
    <row r="302" spans="2:18" ht="15.75" customHeight="1">
      <c r="B302" s="1"/>
      <c r="C302" s="1"/>
      <c r="D302" s="1"/>
      <c r="E302" s="1"/>
      <c r="F302" s="1"/>
      <c r="G302" s="1"/>
      <c r="H302" s="1"/>
      <c r="I302" s="1"/>
      <c r="J302" s="1"/>
      <c r="K302" s="1"/>
      <c r="L302" s="1"/>
      <c r="M302" s="1"/>
      <c r="N302" s="1"/>
      <c r="O302" s="1"/>
      <c r="P302" s="1"/>
      <c r="Q302" s="1"/>
      <c r="R302" s="1"/>
    </row>
    <row r="303" spans="2:18" ht="15.75" customHeight="1">
      <c r="B303" s="1"/>
      <c r="C303" s="1"/>
      <c r="D303" s="1"/>
      <c r="E303" s="1"/>
      <c r="F303" s="1"/>
      <c r="G303" s="1"/>
      <c r="H303" s="1"/>
      <c r="I303" s="1"/>
      <c r="J303" s="1"/>
      <c r="K303" s="1"/>
      <c r="L303" s="1"/>
      <c r="M303" s="1"/>
      <c r="N303" s="1"/>
      <c r="O303" s="1"/>
      <c r="P303" s="1"/>
      <c r="Q303" s="1"/>
      <c r="R303" s="1"/>
    </row>
    <row r="304" spans="2:18" ht="15.75" customHeight="1">
      <c r="B304" s="1"/>
      <c r="C304" s="1"/>
      <c r="D304" s="1"/>
      <c r="E304" s="1"/>
      <c r="F304" s="1"/>
      <c r="G304" s="1"/>
      <c r="H304" s="1"/>
      <c r="I304" s="1"/>
      <c r="J304" s="1"/>
      <c r="K304" s="1"/>
      <c r="L304" s="1"/>
      <c r="M304" s="1"/>
      <c r="N304" s="1"/>
      <c r="O304" s="1"/>
      <c r="P304" s="1"/>
      <c r="Q304" s="1"/>
      <c r="R304" s="1"/>
    </row>
    <row r="305" spans="2:18" ht="15.75" customHeight="1">
      <c r="B305" s="1"/>
      <c r="C305" s="1"/>
      <c r="D305" s="1"/>
      <c r="E305" s="1"/>
      <c r="F305" s="1"/>
      <c r="G305" s="1"/>
      <c r="H305" s="1"/>
      <c r="I305" s="1"/>
      <c r="J305" s="1"/>
      <c r="K305" s="1"/>
      <c r="L305" s="1"/>
      <c r="M305" s="1"/>
      <c r="N305" s="1"/>
      <c r="O305" s="1"/>
      <c r="P305" s="1"/>
      <c r="Q305" s="1"/>
      <c r="R305" s="1"/>
    </row>
    <row r="306" spans="2:18" ht="15.75" customHeight="1">
      <c r="B306" s="1"/>
      <c r="C306" s="1"/>
      <c r="D306" s="1"/>
      <c r="E306" s="1"/>
      <c r="F306" s="1"/>
      <c r="G306" s="1"/>
      <c r="H306" s="1"/>
      <c r="I306" s="1"/>
      <c r="J306" s="1"/>
      <c r="K306" s="1"/>
      <c r="L306" s="1"/>
      <c r="M306" s="1"/>
      <c r="N306" s="1"/>
      <c r="O306" s="1"/>
      <c r="P306" s="1"/>
      <c r="Q306" s="1"/>
      <c r="R306" s="1"/>
    </row>
    <row r="307" spans="2:18" ht="15.75" customHeight="1">
      <c r="B307" s="1"/>
      <c r="C307" s="1"/>
      <c r="D307" s="1"/>
      <c r="E307" s="1"/>
      <c r="F307" s="1"/>
      <c r="G307" s="1"/>
      <c r="H307" s="1"/>
      <c r="I307" s="1"/>
      <c r="J307" s="1"/>
      <c r="K307" s="1"/>
      <c r="L307" s="1"/>
      <c r="M307" s="1"/>
      <c r="N307" s="1"/>
      <c r="O307" s="1"/>
      <c r="P307" s="1"/>
      <c r="Q307" s="1"/>
      <c r="R307" s="1"/>
    </row>
    <row r="308" spans="2:18" ht="15.75" customHeight="1">
      <c r="B308" s="1"/>
      <c r="C308" s="1"/>
      <c r="D308" s="1"/>
      <c r="E308" s="1"/>
      <c r="F308" s="1"/>
      <c r="G308" s="1"/>
      <c r="H308" s="1"/>
      <c r="I308" s="1"/>
      <c r="J308" s="1"/>
      <c r="K308" s="1"/>
      <c r="L308" s="1"/>
      <c r="M308" s="1"/>
      <c r="N308" s="1"/>
      <c r="O308" s="1"/>
      <c r="P308" s="1"/>
      <c r="Q308" s="1"/>
      <c r="R308" s="1"/>
    </row>
    <row r="309" spans="2:18" ht="15.75" customHeight="1">
      <c r="B309" s="1"/>
      <c r="C309" s="1"/>
      <c r="D309" s="1"/>
      <c r="E309" s="1"/>
      <c r="F309" s="1"/>
      <c r="G309" s="1"/>
      <c r="H309" s="1"/>
      <c r="I309" s="1"/>
      <c r="J309" s="1"/>
      <c r="K309" s="1"/>
      <c r="L309" s="1"/>
      <c r="M309" s="1"/>
      <c r="N309" s="1"/>
      <c r="O309" s="1"/>
      <c r="P309" s="1"/>
      <c r="Q309" s="1"/>
      <c r="R309" s="1"/>
    </row>
    <row r="310" spans="2:18" ht="15.75" customHeight="1">
      <c r="B310" s="1"/>
      <c r="C310" s="1"/>
      <c r="D310" s="1"/>
      <c r="E310" s="1"/>
      <c r="F310" s="1"/>
      <c r="G310" s="1"/>
      <c r="H310" s="1"/>
      <c r="I310" s="1"/>
      <c r="J310" s="1"/>
      <c r="K310" s="1"/>
      <c r="L310" s="1"/>
      <c r="M310" s="1"/>
      <c r="N310" s="1"/>
      <c r="O310" s="1"/>
      <c r="P310" s="1"/>
      <c r="Q310" s="1"/>
      <c r="R310" s="1"/>
    </row>
    <row r="311" spans="2:18" ht="15.75" customHeight="1">
      <c r="B311" s="1"/>
      <c r="C311" s="1"/>
      <c r="D311" s="1"/>
      <c r="E311" s="1"/>
      <c r="F311" s="1"/>
      <c r="G311" s="1"/>
      <c r="H311" s="1"/>
      <c r="I311" s="1"/>
      <c r="J311" s="1"/>
      <c r="K311" s="1"/>
      <c r="L311" s="1"/>
      <c r="M311" s="1"/>
      <c r="N311" s="1"/>
      <c r="O311" s="1"/>
      <c r="P311" s="1"/>
      <c r="Q311" s="1"/>
      <c r="R311" s="1"/>
    </row>
    <row r="312" spans="2:18" ht="15.75" customHeight="1">
      <c r="B312" s="1"/>
      <c r="C312" s="1"/>
      <c r="D312" s="1"/>
      <c r="E312" s="1"/>
      <c r="F312" s="1"/>
      <c r="G312" s="1"/>
      <c r="H312" s="1"/>
      <c r="I312" s="1"/>
      <c r="J312" s="1"/>
      <c r="K312" s="1"/>
      <c r="L312" s="1"/>
      <c r="M312" s="1"/>
      <c r="N312" s="1"/>
      <c r="O312" s="1"/>
      <c r="P312" s="1"/>
      <c r="Q312" s="1"/>
      <c r="R312" s="1"/>
    </row>
    <row r="313" spans="2:18" ht="15.75" customHeight="1">
      <c r="B313" s="1"/>
      <c r="C313" s="1"/>
      <c r="D313" s="1"/>
      <c r="E313" s="1"/>
      <c r="F313" s="1"/>
      <c r="G313" s="1"/>
      <c r="H313" s="1"/>
      <c r="I313" s="1"/>
      <c r="J313" s="1"/>
      <c r="K313" s="1"/>
      <c r="L313" s="1"/>
      <c r="M313" s="1"/>
      <c r="N313" s="1"/>
      <c r="O313" s="1"/>
      <c r="P313" s="1"/>
      <c r="Q313" s="1"/>
      <c r="R313" s="1"/>
    </row>
    <row r="314" spans="2:18" ht="15.75" customHeight="1">
      <c r="B314" s="1"/>
      <c r="C314" s="1"/>
      <c r="D314" s="1"/>
      <c r="E314" s="1"/>
      <c r="F314" s="1"/>
      <c r="G314" s="1"/>
      <c r="H314" s="1"/>
      <c r="I314" s="1"/>
      <c r="J314" s="1"/>
      <c r="K314" s="1"/>
      <c r="L314" s="1"/>
      <c r="M314" s="1"/>
      <c r="N314" s="1"/>
      <c r="O314" s="1"/>
      <c r="P314" s="1"/>
      <c r="Q314" s="1"/>
      <c r="R314" s="1"/>
    </row>
    <row r="315" spans="2:18" ht="15.75" customHeight="1">
      <c r="B315" s="1"/>
      <c r="C315" s="1"/>
      <c r="D315" s="1"/>
      <c r="E315" s="1"/>
      <c r="F315" s="1"/>
      <c r="G315" s="1"/>
      <c r="H315" s="1"/>
      <c r="I315" s="1"/>
      <c r="J315" s="1"/>
      <c r="K315" s="1"/>
      <c r="L315" s="1"/>
      <c r="M315" s="1"/>
      <c r="N315" s="1"/>
      <c r="O315" s="1"/>
      <c r="P315" s="1"/>
      <c r="Q315" s="1"/>
      <c r="R315" s="1"/>
    </row>
    <row r="316" spans="2:18" ht="15.75" customHeight="1">
      <c r="B316" s="1"/>
      <c r="C316" s="1"/>
      <c r="D316" s="1"/>
      <c r="E316" s="1"/>
      <c r="F316" s="1"/>
      <c r="G316" s="1"/>
      <c r="H316" s="1"/>
      <c r="I316" s="1"/>
      <c r="J316" s="1"/>
      <c r="K316" s="1"/>
      <c r="L316" s="1"/>
      <c r="M316" s="1"/>
      <c r="N316" s="1"/>
      <c r="O316" s="1"/>
      <c r="P316" s="1"/>
      <c r="Q316" s="1"/>
      <c r="R316" s="1"/>
    </row>
    <row r="317" spans="2:18" ht="15.75" customHeight="1">
      <c r="B317" s="1"/>
      <c r="C317" s="1"/>
      <c r="D317" s="1"/>
      <c r="E317" s="1"/>
      <c r="F317" s="1"/>
      <c r="G317" s="1"/>
      <c r="H317" s="1"/>
      <c r="I317" s="1"/>
      <c r="J317" s="1"/>
      <c r="K317" s="1"/>
      <c r="L317" s="1"/>
      <c r="M317" s="1"/>
      <c r="N317" s="1"/>
      <c r="O317" s="1"/>
      <c r="P317" s="1"/>
      <c r="Q317" s="1"/>
      <c r="R317" s="1"/>
    </row>
    <row r="318" spans="2:18" ht="15.75" customHeight="1">
      <c r="B318" s="1"/>
      <c r="C318" s="1"/>
      <c r="D318" s="1"/>
      <c r="E318" s="1"/>
      <c r="F318" s="1"/>
      <c r="G318" s="1"/>
      <c r="H318" s="1"/>
      <c r="I318" s="1"/>
      <c r="J318" s="1"/>
      <c r="K318" s="1"/>
      <c r="L318" s="1"/>
      <c r="M318" s="1"/>
      <c r="N318" s="1"/>
      <c r="O318" s="1"/>
      <c r="P318" s="1"/>
      <c r="Q318" s="1"/>
      <c r="R318" s="1"/>
    </row>
    <row r="319" spans="2:18" ht="15.75" customHeight="1">
      <c r="B319" s="1"/>
      <c r="C319" s="1"/>
      <c r="D319" s="1"/>
      <c r="E319" s="1"/>
      <c r="F319" s="1"/>
      <c r="G319" s="1"/>
      <c r="H319" s="1"/>
      <c r="I319" s="1"/>
      <c r="J319" s="1"/>
      <c r="K319" s="1"/>
      <c r="L319" s="1"/>
      <c r="M319" s="1"/>
      <c r="N319" s="1"/>
      <c r="O319" s="1"/>
      <c r="P319" s="1"/>
      <c r="Q319" s="1"/>
      <c r="R319" s="1"/>
    </row>
    <row r="320" spans="2:18" ht="15.75" customHeight="1">
      <c r="B320" s="1"/>
      <c r="C320" s="1"/>
      <c r="D320" s="1"/>
      <c r="E320" s="1"/>
      <c r="F320" s="1"/>
      <c r="G320" s="1"/>
      <c r="H320" s="1"/>
      <c r="I320" s="1"/>
      <c r="J320" s="1"/>
      <c r="K320" s="1"/>
      <c r="L320" s="1"/>
      <c r="M320" s="1"/>
      <c r="N320" s="1"/>
      <c r="O320" s="1"/>
      <c r="P320" s="1"/>
      <c r="Q320" s="1"/>
      <c r="R320" s="1"/>
    </row>
    <row r="321" spans="2:18" ht="15.75" customHeight="1">
      <c r="B321" s="1"/>
      <c r="C321" s="1"/>
      <c r="D321" s="1"/>
      <c r="E321" s="1"/>
      <c r="F321" s="1"/>
      <c r="G321" s="1"/>
      <c r="H321" s="1"/>
      <c r="I321" s="1"/>
      <c r="J321" s="1"/>
      <c r="K321" s="1"/>
      <c r="L321" s="1"/>
      <c r="M321" s="1"/>
      <c r="N321" s="1"/>
      <c r="O321" s="1"/>
      <c r="P321" s="1"/>
      <c r="Q321" s="1"/>
      <c r="R321" s="1"/>
    </row>
    <row r="322" spans="2:18" ht="15.75" customHeight="1">
      <c r="B322" s="1"/>
      <c r="C322" s="1"/>
      <c r="D322" s="1"/>
      <c r="E322" s="1"/>
      <c r="F322" s="1"/>
      <c r="G322" s="1"/>
      <c r="H322" s="1"/>
      <c r="I322" s="1"/>
      <c r="J322" s="1"/>
      <c r="K322" s="1"/>
      <c r="L322" s="1"/>
      <c r="M322" s="1"/>
      <c r="N322" s="1"/>
      <c r="O322" s="1"/>
      <c r="P322" s="1"/>
      <c r="Q322" s="1"/>
      <c r="R322" s="1"/>
    </row>
    <row r="323" spans="2:18" ht="15.75" customHeight="1">
      <c r="B323" s="1"/>
      <c r="C323" s="1"/>
      <c r="D323" s="1"/>
      <c r="E323" s="1"/>
      <c r="F323" s="1"/>
      <c r="G323" s="1"/>
      <c r="H323" s="1"/>
      <c r="I323" s="1"/>
      <c r="J323" s="1"/>
      <c r="K323" s="1"/>
      <c r="L323" s="1"/>
      <c r="M323" s="1"/>
      <c r="N323" s="1"/>
      <c r="O323" s="1"/>
      <c r="P323" s="1"/>
      <c r="Q323" s="1"/>
      <c r="R323" s="1"/>
    </row>
    <row r="324" spans="2:18" ht="15.75" customHeight="1">
      <c r="B324" s="1"/>
      <c r="C324" s="1"/>
      <c r="D324" s="1"/>
      <c r="E324" s="1"/>
      <c r="F324" s="1"/>
      <c r="G324" s="1"/>
      <c r="H324" s="1"/>
      <c r="I324" s="1"/>
      <c r="J324" s="1"/>
      <c r="K324" s="1"/>
      <c r="L324" s="1"/>
      <c r="M324" s="1"/>
      <c r="N324" s="1"/>
      <c r="O324" s="1"/>
      <c r="P324" s="1"/>
      <c r="Q324" s="1"/>
      <c r="R324" s="1"/>
    </row>
    <row r="325" spans="2:18" ht="15.75" customHeight="1">
      <c r="B325" s="1"/>
      <c r="C325" s="1"/>
      <c r="D325" s="1"/>
      <c r="E325" s="1"/>
      <c r="F325" s="1"/>
      <c r="G325" s="1"/>
      <c r="H325" s="1"/>
      <c r="I325" s="1"/>
      <c r="J325" s="1"/>
      <c r="K325" s="1"/>
      <c r="L325" s="1"/>
      <c r="M325" s="1"/>
      <c r="N325" s="1"/>
      <c r="O325" s="1"/>
      <c r="P325" s="1"/>
      <c r="Q325" s="1"/>
      <c r="R325" s="1"/>
    </row>
    <row r="326" spans="2:18" ht="15.75" customHeight="1">
      <c r="B326" s="1"/>
      <c r="C326" s="1"/>
      <c r="D326" s="1"/>
      <c r="E326" s="1"/>
      <c r="F326" s="1"/>
      <c r="G326" s="1"/>
      <c r="H326" s="1"/>
      <c r="I326" s="1"/>
      <c r="J326" s="1"/>
      <c r="K326" s="1"/>
      <c r="L326" s="1"/>
      <c r="M326" s="1"/>
      <c r="N326" s="1"/>
      <c r="O326" s="1"/>
      <c r="P326" s="1"/>
      <c r="Q326" s="1"/>
      <c r="R326" s="1"/>
    </row>
    <row r="327" spans="2:18" ht="15.75" customHeight="1">
      <c r="B327" s="1"/>
      <c r="C327" s="1"/>
      <c r="D327" s="1"/>
      <c r="E327" s="1"/>
      <c r="F327" s="1"/>
      <c r="G327" s="1"/>
      <c r="H327" s="1"/>
      <c r="I327" s="1"/>
      <c r="J327" s="1"/>
      <c r="K327" s="1"/>
      <c r="L327" s="1"/>
      <c r="M327" s="1"/>
      <c r="N327" s="1"/>
      <c r="O327" s="1"/>
      <c r="P327" s="1"/>
      <c r="Q327" s="1"/>
      <c r="R327" s="1"/>
    </row>
    <row r="328" spans="2:18" ht="15.75" customHeight="1">
      <c r="B328" s="1"/>
      <c r="C328" s="1"/>
      <c r="D328" s="1"/>
      <c r="E328" s="1"/>
      <c r="F328" s="1"/>
      <c r="G328" s="1"/>
      <c r="H328" s="1"/>
      <c r="I328" s="1"/>
      <c r="J328" s="1"/>
      <c r="K328" s="1"/>
      <c r="L328" s="1"/>
      <c r="M328" s="1"/>
      <c r="N328" s="1"/>
      <c r="O328" s="1"/>
      <c r="P328" s="1"/>
      <c r="Q328" s="1"/>
      <c r="R328" s="1"/>
    </row>
    <row r="329" spans="2:18" ht="15.75" customHeight="1">
      <c r="B329" s="1"/>
      <c r="C329" s="1"/>
      <c r="D329" s="1"/>
      <c r="E329" s="1"/>
      <c r="F329" s="1"/>
      <c r="G329" s="1"/>
      <c r="H329" s="1"/>
      <c r="I329" s="1"/>
      <c r="J329" s="1"/>
      <c r="K329" s="1"/>
      <c r="L329" s="1"/>
      <c r="M329" s="1"/>
      <c r="N329" s="1"/>
      <c r="O329" s="1"/>
      <c r="P329" s="1"/>
      <c r="Q329" s="1"/>
      <c r="R329" s="1"/>
    </row>
    <row r="330" spans="2:18" ht="15.75" customHeight="1">
      <c r="B330" s="1"/>
      <c r="C330" s="1"/>
      <c r="D330" s="1"/>
      <c r="E330" s="1"/>
      <c r="F330" s="1"/>
      <c r="G330" s="1"/>
      <c r="H330" s="1"/>
      <c r="I330" s="1"/>
      <c r="J330" s="1"/>
      <c r="K330" s="1"/>
      <c r="L330" s="1"/>
      <c r="M330" s="1"/>
      <c r="N330" s="1"/>
      <c r="O330" s="1"/>
      <c r="P330" s="1"/>
      <c r="Q330" s="1"/>
      <c r="R330" s="1"/>
    </row>
    <row r="331" spans="2:18" ht="15.75" customHeight="1">
      <c r="B331" s="1"/>
      <c r="C331" s="1"/>
      <c r="D331" s="1"/>
      <c r="E331" s="1"/>
      <c r="F331" s="1"/>
      <c r="G331" s="1"/>
      <c r="H331" s="1"/>
      <c r="I331" s="1"/>
      <c r="J331" s="1"/>
      <c r="K331" s="1"/>
      <c r="L331" s="1"/>
      <c r="M331" s="1"/>
      <c r="N331" s="1"/>
      <c r="O331" s="1"/>
      <c r="P331" s="1"/>
      <c r="Q331" s="1"/>
      <c r="R331" s="1"/>
    </row>
    <row r="332" spans="2:18" ht="15.75" customHeight="1">
      <c r="B332" s="1"/>
      <c r="C332" s="1"/>
      <c r="D332" s="1"/>
      <c r="E332" s="1"/>
      <c r="F332" s="1"/>
      <c r="G332" s="1"/>
      <c r="H332" s="1"/>
      <c r="I332" s="1"/>
      <c r="J332" s="1"/>
      <c r="K332" s="1"/>
      <c r="L332" s="1"/>
      <c r="M332" s="1"/>
      <c r="N332" s="1"/>
      <c r="O332" s="1"/>
      <c r="P332" s="1"/>
      <c r="Q332" s="1"/>
      <c r="R332" s="1"/>
    </row>
    <row r="333" spans="2:18" ht="15.75" customHeight="1">
      <c r="B333" s="1"/>
      <c r="C333" s="1"/>
      <c r="D333" s="1"/>
      <c r="E333" s="1"/>
      <c r="F333" s="1"/>
      <c r="G333" s="1"/>
      <c r="H333" s="1"/>
      <c r="I333" s="1"/>
      <c r="J333" s="1"/>
      <c r="K333" s="1"/>
      <c r="L333" s="1"/>
      <c r="M333" s="1"/>
      <c r="N333" s="1"/>
      <c r="O333" s="1"/>
      <c r="P333" s="1"/>
      <c r="Q333" s="1"/>
      <c r="R333" s="1"/>
    </row>
    <row r="334" spans="2:18" ht="15.75" customHeight="1">
      <c r="B334" s="1"/>
      <c r="C334" s="1"/>
      <c r="D334" s="1"/>
      <c r="E334" s="1"/>
      <c r="F334" s="1"/>
      <c r="G334" s="1"/>
      <c r="H334" s="1"/>
      <c r="I334" s="1"/>
      <c r="J334" s="1"/>
      <c r="K334" s="1"/>
      <c r="L334" s="1"/>
      <c r="M334" s="1"/>
      <c r="N334" s="1"/>
      <c r="O334" s="1"/>
      <c r="P334" s="1"/>
      <c r="Q334" s="1"/>
      <c r="R334" s="1"/>
    </row>
    <row r="335" spans="2:18" ht="15.75" customHeight="1">
      <c r="B335" s="1"/>
      <c r="C335" s="1"/>
      <c r="D335" s="1"/>
      <c r="E335" s="1"/>
      <c r="F335" s="1"/>
      <c r="G335" s="1"/>
      <c r="H335" s="1"/>
      <c r="I335" s="1"/>
      <c r="J335" s="1"/>
      <c r="K335" s="1"/>
      <c r="L335" s="1"/>
      <c r="M335" s="1"/>
      <c r="N335" s="1"/>
      <c r="O335" s="1"/>
      <c r="P335" s="1"/>
      <c r="Q335" s="1"/>
      <c r="R335" s="1"/>
    </row>
    <row r="336" spans="2:18" ht="15.75" customHeight="1">
      <c r="B336" s="1"/>
      <c r="C336" s="1"/>
      <c r="D336" s="1"/>
      <c r="E336" s="1"/>
      <c r="F336" s="1"/>
      <c r="G336" s="1"/>
      <c r="H336" s="1"/>
      <c r="I336" s="1"/>
      <c r="J336" s="1"/>
      <c r="K336" s="1"/>
      <c r="L336" s="1"/>
      <c r="M336" s="1"/>
      <c r="N336" s="1"/>
      <c r="O336" s="1"/>
      <c r="P336" s="1"/>
      <c r="Q336" s="1"/>
      <c r="R336" s="1"/>
    </row>
    <row r="337" spans="2:18" ht="15.75" customHeight="1">
      <c r="B337" s="1"/>
      <c r="C337" s="1"/>
      <c r="D337" s="1"/>
      <c r="E337" s="1"/>
      <c r="F337" s="1"/>
      <c r="G337" s="1"/>
      <c r="H337" s="1"/>
      <c r="I337" s="1"/>
      <c r="J337" s="1"/>
      <c r="K337" s="1"/>
      <c r="L337" s="1"/>
      <c r="M337" s="1"/>
      <c r="N337" s="1"/>
      <c r="O337" s="1"/>
      <c r="P337" s="1"/>
      <c r="Q337" s="1"/>
      <c r="R337" s="1"/>
    </row>
    <row r="338" spans="2:18" ht="15.75" customHeight="1">
      <c r="B338" s="1"/>
      <c r="C338" s="1"/>
      <c r="D338" s="1"/>
      <c r="E338" s="1"/>
      <c r="F338" s="1"/>
      <c r="G338" s="1"/>
      <c r="H338" s="1"/>
      <c r="I338" s="1"/>
      <c r="J338" s="1"/>
      <c r="K338" s="1"/>
      <c r="L338" s="1"/>
      <c r="M338" s="1"/>
      <c r="N338" s="1"/>
      <c r="O338" s="1"/>
      <c r="P338" s="1"/>
      <c r="Q338" s="1"/>
      <c r="R338" s="1"/>
    </row>
    <row r="339" spans="2:18" ht="15.75" customHeight="1">
      <c r="B339" s="1"/>
      <c r="C339" s="1"/>
      <c r="D339" s="1"/>
      <c r="E339" s="1"/>
      <c r="F339" s="1"/>
      <c r="G339" s="1"/>
      <c r="H339" s="1"/>
      <c r="I339" s="1"/>
      <c r="J339" s="1"/>
      <c r="K339" s="1"/>
      <c r="L339" s="1"/>
      <c r="M339" s="1"/>
      <c r="N339" s="1"/>
      <c r="O339" s="1"/>
      <c r="P339" s="1"/>
      <c r="Q339" s="1"/>
      <c r="R339" s="1"/>
    </row>
    <row r="340" spans="2:18" ht="15.75" customHeight="1">
      <c r="B340" s="1"/>
      <c r="C340" s="1"/>
      <c r="D340" s="1"/>
      <c r="E340" s="1"/>
      <c r="F340" s="1"/>
      <c r="G340" s="1"/>
      <c r="H340" s="1"/>
      <c r="I340" s="1"/>
      <c r="J340" s="1"/>
      <c r="K340" s="1"/>
      <c r="L340" s="1"/>
      <c r="M340" s="1"/>
      <c r="N340" s="1"/>
      <c r="O340" s="1"/>
      <c r="P340" s="1"/>
      <c r="Q340" s="1"/>
      <c r="R340" s="1"/>
    </row>
    <row r="341" spans="2:18" ht="15.75" customHeight="1">
      <c r="B341" s="1"/>
      <c r="C341" s="1"/>
      <c r="D341" s="1"/>
      <c r="E341" s="1"/>
      <c r="F341" s="1"/>
      <c r="G341" s="1"/>
      <c r="H341" s="1"/>
      <c r="I341" s="1"/>
      <c r="J341" s="1"/>
      <c r="K341" s="1"/>
      <c r="L341" s="1"/>
      <c r="M341" s="1"/>
      <c r="N341" s="1"/>
      <c r="O341" s="1"/>
      <c r="P341" s="1"/>
      <c r="Q341" s="1"/>
      <c r="R341" s="1"/>
    </row>
    <row r="342" spans="2:18" ht="15.75" customHeight="1">
      <c r="B342" s="1"/>
      <c r="C342" s="1"/>
      <c r="D342" s="1"/>
      <c r="E342" s="1"/>
      <c r="F342" s="1"/>
      <c r="G342" s="1"/>
      <c r="H342" s="1"/>
      <c r="I342" s="1"/>
      <c r="J342" s="1"/>
      <c r="K342" s="1"/>
      <c r="L342" s="1"/>
      <c r="M342" s="1"/>
      <c r="N342" s="1"/>
      <c r="O342" s="1"/>
      <c r="P342" s="1"/>
      <c r="Q342" s="1"/>
      <c r="R342" s="1"/>
    </row>
    <row r="343" spans="2:18" ht="15.75" customHeight="1">
      <c r="B343" s="1"/>
      <c r="C343" s="1"/>
      <c r="D343" s="1"/>
      <c r="E343" s="1"/>
      <c r="F343" s="1"/>
      <c r="G343" s="1"/>
      <c r="H343" s="1"/>
      <c r="I343" s="1"/>
      <c r="J343" s="1"/>
      <c r="K343" s="1"/>
      <c r="L343" s="1"/>
      <c r="M343" s="1"/>
      <c r="N343" s="1"/>
      <c r="O343" s="1"/>
      <c r="P343" s="1"/>
      <c r="Q343" s="1"/>
      <c r="R343" s="1"/>
    </row>
    <row r="344" spans="2:18" ht="15.75" customHeight="1">
      <c r="B344" s="1"/>
      <c r="C344" s="1"/>
      <c r="D344" s="1"/>
      <c r="E344" s="1"/>
      <c r="F344" s="1"/>
      <c r="G344" s="1"/>
      <c r="H344" s="1"/>
      <c r="I344" s="1"/>
      <c r="J344" s="1"/>
      <c r="K344" s="1"/>
      <c r="L344" s="1"/>
      <c r="M344" s="1"/>
      <c r="N344" s="1"/>
      <c r="O344" s="1"/>
      <c r="P344" s="1"/>
      <c r="Q344" s="1"/>
      <c r="R344" s="1"/>
    </row>
    <row r="345" spans="2:18" ht="15.75" customHeight="1">
      <c r="B345" s="1"/>
      <c r="C345" s="1"/>
      <c r="D345" s="1"/>
      <c r="E345" s="1"/>
      <c r="F345" s="1"/>
      <c r="G345" s="1"/>
      <c r="H345" s="1"/>
      <c r="I345" s="1"/>
      <c r="J345" s="1"/>
      <c r="K345" s="1"/>
      <c r="L345" s="1"/>
      <c r="M345" s="1"/>
      <c r="N345" s="1"/>
      <c r="O345" s="1"/>
      <c r="P345" s="1"/>
      <c r="Q345" s="1"/>
      <c r="R345" s="1"/>
    </row>
    <row r="346" spans="2:18" ht="15.75" customHeight="1">
      <c r="B346" s="1"/>
      <c r="C346" s="1"/>
      <c r="D346" s="1"/>
      <c r="E346" s="1"/>
      <c r="F346" s="1"/>
      <c r="G346" s="1"/>
      <c r="H346" s="1"/>
      <c r="I346" s="1"/>
      <c r="J346" s="1"/>
      <c r="K346" s="1"/>
      <c r="L346" s="1"/>
      <c r="M346" s="1"/>
      <c r="N346" s="1"/>
      <c r="O346" s="1"/>
      <c r="P346" s="1"/>
      <c r="Q346" s="1"/>
      <c r="R346" s="1"/>
    </row>
    <row r="347" spans="2:18" ht="15.75" customHeight="1">
      <c r="B347" s="1"/>
      <c r="C347" s="1"/>
      <c r="D347" s="1"/>
      <c r="E347" s="1"/>
      <c r="F347" s="1"/>
      <c r="G347" s="1"/>
      <c r="H347" s="1"/>
      <c r="I347" s="1"/>
      <c r="J347" s="1"/>
      <c r="K347" s="1"/>
      <c r="L347" s="1"/>
      <c r="M347" s="1"/>
      <c r="N347" s="1"/>
      <c r="O347" s="1"/>
      <c r="P347" s="1"/>
      <c r="Q347" s="1"/>
      <c r="R347" s="1"/>
    </row>
    <row r="348" spans="2:18" ht="15.75" customHeight="1">
      <c r="B348" s="1"/>
      <c r="C348" s="1"/>
      <c r="D348" s="1"/>
      <c r="E348" s="1"/>
      <c r="F348" s="1"/>
      <c r="G348" s="1"/>
      <c r="H348" s="1"/>
      <c r="I348" s="1"/>
      <c r="J348" s="1"/>
      <c r="K348" s="1"/>
      <c r="L348" s="1"/>
      <c r="M348" s="1"/>
      <c r="N348" s="1"/>
      <c r="O348" s="1"/>
      <c r="P348" s="1"/>
      <c r="Q348" s="1"/>
      <c r="R348" s="1"/>
    </row>
    <row r="349" spans="2:18" ht="15.75" customHeight="1">
      <c r="B349" s="1"/>
      <c r="C349" s="1"/>
      <c r="D349" s="1"/>
      <c r="E349" s="1"/>
      <c r="F349" s="1"/>
      <c r="G349" s="1"/>
      <c r="H349" s="1"/>
      <c r="I349" s="1"/>
      <c r="J349" s="1"/>
      <c r="K349" s="1"/>
      <c r="L349" s="1"/>
      <c r="M349" s="1"/>
      <c r="N349" s="1"/>
      <c r="O349" s="1"/>
      <c r="P349" s="1"/>
      <c r="Q349" s="1"/>
      <c r="R349" s="1"/>
    </row>
    <row r="350" spans="2:18" ht="15.75" customHeight="1">
      <c r="B350" s="1"/>
      <c r="C350" s="1"/>
      <c r="D350" s="1"/>
      <c r="E350" s="1"/>
      <c r="F350" s="1"/>
      <c r="G350" s="1"/>
      <c r="H350" s="1"/>
      <c r="I350" s="1"/>
      <c r="J350" s="1"/>
      <c r="K350" s="1"/>
      <c r="L350" s="1"/>
      <c r="M350" s="1"/>
      <c r="N350" s="1"/>
      <c r="O350" s="1"/>
      <c r="P350" s="1"/>
      <c r="Q350" s="1"/>
      <c r="R350" s="1"/>
    </row>
    <row r="351" spans="2:18" ht="15.75" customHeight="1">
      <c r="B351" s="1"/>
      <c r="C351" s="1"/>
      <c r="D351" s="1"/>
      <c r="E351" s="1"/>
      <c r="F351" s="1"/>
      <c r="G351" s="1"/>
      <c r="H351" s="1"/>
      <c r="I351" s="1"/>
      <c r="J351" s="1"/>
      <c r="K351" s="1"/>
      <c r="L351" s="1"/>
      <c r="M351" s="1"/>
      <c r="N351" s="1"/>
      <c r="O351" s="1"/>
      <c r="P351" s="1"/>
      <c r="Q351" s="1"/>
      <c r="R351" s="1"/>
    </row>
    <row r="352" spans="2:18" ht="15.75" customHeight="1">
      <c r="B352" s="1"/>
      <c r="C352" s="1"/>
      <c r="D352" s="1"/>
      <c r="E352" s="1"/>
      <c r="F352" s="1"/>
      <c r="G352" s="1"/>
      <c r="H352" s="1"/>
      <c r="I352" s="1"/>
      <c r="J352" s="1"/>
      <c r="K352" s="1"/>
      <c r="L352" s="1"/>
      <c r="M352" s="1"/>
      <c r="N352" s="1"/>
      <c r="O352" s="1"/>
      <c r="P352" s="1"/>
      <c r="Q352" s="1"/>
      <c r="R352" s="1"/>
    </row>
    <row r="353" spans="2:18" ht="15.75" customHeight="1">
      <c r="B353" s="1"/>
      <c r="C353" s="1"/>
      <c r="D353" s="1"/>
      <c r="E353" s="1"/>
      <c r="F353" s="1"/>
      <c r="G353" s="1"/>
      <c r="H353" s="1"/>
      <c r="I353" s="1"/>
      <c r="J353" s="1"/>
      <c r="K353" s="1"/>
      <c r="L353" s="1"/>
      <c r="M353" s="1"/>
      <c r="N353" s="1"/>
      <c r="O353" s="1"/>
      <c r="P353" s="1"/>
      <c r="Q353" s="1"/>
      <c r="R353" s="1"/>
    </row>
    <row r="354" spans="2:18" ht="15.75" customHeight="1">
      <c r="B354" s="1"/>
      <c r="C354" s="1"/>
      <c r="D354" s="1"/>
      <c r="E354" s="1"/>
      <c r="F354" s="1"/>
      <c r="G354" s="1"/>
      <c r="H354" s="1"/>
      <c r="I354" s="1"/>
      <c r="J354" s="1"/>
      <c r="K354" s="1"/>
      <c r="L354" s="1"/>
      <c r="M354" s="1"/>
      <c r="N354" s="1"/>
      <c r="O354" s="1"/>
      <c r="P354" s="1"/>
      <c r="Q354" s="1"/>
      <c r="R354" s="1"/>
    </row>
    <row r="355" spans="2:18" ht="15.75" customHeight="1">
      <c r="B355" s="1"/>
      <c r="C355" s="1"/>
      <c r="D355" s="1"/>
      <c r="E355" s="1"/>
      <c r="F355" s="1"/>
      <c r="G355" s="1"/>
      <c r="H355" s="1"/>
      <c r="I355" s="1"/>
      <c r="J355" s="1"/>
      <c r="K355" s="1"/>
      <c r="L355" s="1"/>
      <c r="M355" s="1"/>
      <c r="N355" s="1"/>
      <c r="O355" s="1"/>
      <c r="P355" s="1"/>
      <c r="Q355" s="1"/>
      <c r="R355" s="1"/>
    </row>
    <row r="356" spans="2:18" ht="15.75" customHeight="1">
      <c r="B356" s="1"/>
      <c r="C356" s="1"/>
      <c r="D356" s="1"/>
      <c r="E356" s="1"/>
      <c r="F356" s="1"/>
      <c r="G356" s="1"/>
      <c r="H356" s="1"/>
      <c r="I356" s="1"/>
      <c r="J356" s="1"/>
      <c r="K356" s="1"/>
      <c r="L356" s="1"/>
      <c r="M356" s="1"/>
      <c r="N356" s="1"/>
      <c r="O356" s="1"/>
      <c r="P356" s="1"/>
      <c r="Q356" s="1"/>
      <c r="R356" s="1"/>
    </row>
    <row r="357" spans="2:18" ht="15.75" customHeight="1">
      <c r="B357" s="1"/>
      <c r="C357" s="1"/>
      <c r="D357" s="1"/>
      <c r="E357" s="1"/>
      <c r="F357" s="1"/>
      <c r="G357" s="1"/>
      <c r="H357" s="1"/>
      <c r="I357" s="1"/>
      <c r="J357" s="1"/>
      <c r="K357" s="1"/>
      <c r="L357" s="1"/>
      <c r="M357" s="1"/>
      <c r="N357" s="1"/>
      <c r="O357" s="1"/>
      <c r="P357" s="1"/>
      <c r="Q357" s="1"/>
      <c r="R357" s="1"/>
    </row>
    <row r="358" spans="2:18" ht="15.75" customHeight="1">
      <c r="B358" s="1"/>
      <c r="C358" s="1"/>
      <c r="D358" s="1"/>
      <c r="E358" s="1"/>
      <c r="F358" s="1"/>
      <c r="G358" s="1"/>
      <c r="H358" s="1"/>
      <c r="I358" s="1"/>
      <c r="J358" s="1"/>
      <c r="K358" s="1"/>
      <c r="L358" s="1"/>
      <c r="M358" s="1"/>
      <c r="N358" s="1"/>
      <c r="O358" s="1"/>
      <c r="P358" s="1"/>
      <c r="Q358" s="1"/>
      <c r="R358" s="1"/>
    </row>
    <row r="359" spans="2:18" ht="15.75" customHeight="1">
      <c r="B359" s="1"/>
      <c r="C359" s="1"/>
      <c r="D359" s="1"/>
      <c r="E359" s="1"/>
      <c r="F359" s="1"/>
      <c r="G359" s="1"/>
      <c r="H359" s="1"/>
      <c r="I359" s="1"/>
      <c r="J359" s="1"/>
      <c r="K359" s="1"/>
      <c r="L359" s="1"/>
      <c r="M359" s="1"/>
      <c r="N359" s="1"/>
      <c r="O359" s="1"/>
      <c r="P359" s="1"/>
      <c r="Q359" s="1"/>
      <c r="R359" s="1"/>
    </row>
    <row r="360" spans="2:18" ht="15.75" customHeight="1">
      <c r="B360" s="1"/>
      <c r="C360" s="1"/>
      <c r="D360" s="1"/>
      <c r="E360" s="1"/>
      <c r="F360" s="1"/>
      <c r="G360" s="1"/>
      <c r="H360" s="1"/>
      <c r="I360" s="1"/>
      <c r="J360" s="1"/>
      <c r="K360" s="1"/>
      <c r="L360" s="1"/>
      <c r="M360" s="1"/>
      <c r="N360" s="1"/>
      <c r="O360" s="1"/>
      <c r="P360" s="1"/>
      <c r="Q360" s="1"/>
      <c r="R360" s="1"/>
    </row>
    <row r="361" spans="2:18" ht="15.75" customHeight="1">
      <c r="B361" s="1"/>
      <c r="C361" s="1"/>
      <c r="D361" s="1"/>
      <c r="E361" s="1"/>
      <c r="F361" s="1"/>
      <c r="G361" s="1"/>
      <c r="H361" s="1"/>
      <c r="I361" s="1"/>
      <c r="J361" s="1"/>
      <c r="K361" s="1"/>
      <c r="L361" s="1"/>
      <c r="M361" s="1"/>
      <c r="N361" s="1"/>
      <c r="O361" s="1"/>
      <c r="P361" s="1"/>
      <c r="Q361" s="1"/>
      <c r="R361" s="1"/>
    </row>
    <row r="362" spans="2:18" ht="15.75" customHeight="1">
      <c r="B362" s="1"/>
      <c r="C362" s="1"/>
      <c r="D362" s="1"/>
      <c r="E362" s="1"/>
      <c r="F362" s="1"/>
      <c r="G362" s="1"/>
      <c r="H362" s="1"/>
      <c r="I362" s="1"/>
      <c r="J362" s="1"/>
      <c r="K362" s="1"/>
      <c r="L362" s="1"/>
      <c r="M362" s="1"/>
      <c r="N362" s="1"/>
      <c r="O362" s="1"/>
      <c r="P362" s="1"/>
      <c r="Q362" s="1"/>
      <c r="R362" s="1"/>
    </row>
    <row r="363" spans="2:18" ht="15.75" customHeight="1">
      <c r="B363" s="1"/>
      <c r="C363" s="1"/>
      <c r="D363" s="1"/>
      <c r="E363" s="1"/>
      <c r="F363" s="1"/>
      <c r="G363" s="1"/>
      <c r="H363" s="1"/>
      <c r="I363" s="1"/>
      <c r="J363" s="1"/>
      <c r="K363" s="1"/>
      <c r="L363" s="1"/>
      <c r="M363" s="1"/>
      <c r="N363" s="1"/>
      <c r="O363" s="1"/>
      <c r="P363" s="1"/>
      <c r="Q363" s="1"/>
      <c r="R363" s="1"/>
    </row>
    <row r="364" spans="2:18" ht="15.75" customHeight="1">
      <c r="B364" s="1"/>
      <c r="C364" s="1"/>
      <c r="D364" s="1"/>
      <c r="E364" s="1"/>
      <c r="F364" s="1"/>
      <c r="G364" s="1"/>
      <c r="H364" s="1"/>
      <c r="I364" s="1"/>
      <c r="J364" s="1"/>
      <c r="K364" s="1"/>
      <c r="L364" s="1"/>
      <c r="M364" s="1"/>
      <c r="N364" s="1"/>
      <c r="O364" s="1"/>
      <c r="P364" s="1"/>
      <c r="Q364" s="1"/>
      <c r="R364" s="1"/>
    </row>
    <row r="365" spans="2:18" ht="15.75" customHeight="1">
      <c r="B365" s="1"/>
      <c r="C365" s="1"/>
      <c r="D365" s="1"/>
      <c r="E365" s="1"/>
      <c r="F365" s="1"/>
      <c r="G365" s="1"/>
      <c r="H365" s="1"/>
      <c r="I365" s="1"/>
      <c r="J365" s="1"/>
      <c r="K365" s="1"/>
      <c r="L365" s="1"/>
      <c r="M365" s="1"/>
      <c r="N365" s="1"/>
      <c r="O365" s="1"/>
      <c r="P365" s="1"/>
      <c r="Q365" s="1"/>
      <c r="R365" s="1"/>
    </row>
    <row r="366" spans="2:18" ht="15.75" customHeight="1">
      <c r="B366" s="1"/>
      <c r="C366" s="1"/>
      <c r="D366" s="1"/>
      <c r="E366" s="1"/>
      <c r="F366" s="1"/>
      <c r="G366" s="1"/>
      <c r="H366" s="1"/>
      <c r="I366" s="1"/>
      <c r="J366" s="1"/>
      <c r="K366" s="1"/>
      <c r="L366" s="1"/>
      <c r="M366" s="1"/>
      <c r="N366" s="1"/>
      <c r="O366" s="1"/>
      <c r="P366" s="1"/>
      <c r="Q366" s="1"/>
      <c r="R366" s="1"/>
    </row>
    <row r="367" spans="2:18" ht="15.75" customHeight="1">
      <c r="B367" s="1"/>
      <c r="C367" s="1"/>
      <c r="D367" s="1"/>
      <c r="E367" s="1"/>
      <c r="F367" s="1"/>
      <c r="G367" s="1"/>
      <c r="H367" s="1"/>
      <c r="I367" s="1"/>
      <c r="J367" s="1"/>
      <c r="K367" s="1"/>
      <c r="L367" s="1"/>
      <c r="M367" s="1"/>
      <c r="N367" s="1"/>
      <c r="O367" s="1"/>
      <c r="P367" s="1"/>
      <c r="Q367" s="1"/>
      <c r="R367" s="1"/>
    </row>
    <row r="368" spans="2:18" ht="15.75" customHeight="1">
      <c r="B368" s="1"/>
      <c r="C368" s="1"/>
      <c r="D368" s="1"/>
      <c r="E368" s="1"/>
      <c r="F368" s="1"/>
      <c r="G368" s="1"/>
      <c r="H368" s="1"/>
      <c r="I368" s="1"/>
      <c r="J368" s="1"/>
      <c r="K368" s="1"/>
      <c r="L368" s="1"/>
      <c r="M368" s="1"/>
      <c r="N368" s="1"/>
      <c r="O368" s="1"/>
      <c r="P368" s="1"/>
      <c r="Q368" s="1"/>
      <c r="R368" s="1"/>
    </row>
    <row r="369" spans="2:18" ht="15.75" customHeight="1">
      <c r="B369" s="1"/>
      <c r="C369" s="1"/>
      <c r="D369" s="1"/>
      <c r="E369" s="1"/>
      <c r="F369" s="1"/>
      <c r="G369" s="1"/>
      <c r="H369" s="1"/>
      <c r="I369" s="1"/>
      <c r="J369" s="1"/>
      <c r="K369" s="1"/>
      <c r="L369" s="1"/>
      <c r="M369" s="1"/>
      <c r="N369" s="1"/>
      <c r="O369" s="1"/>
      <c r="P369" s="1"/>
      <c r="Q369" s="1"/>
      <c r="R369" s="1"/>
    </row>
    <row r="370" spans="2:18" ht="15.75" customHeight="1">
      <c r="B370" s="1"/>
      <c r="C370" s="1"/>
      <c r="D370" s="1"/>
      <c r="E370" s="1"/>
      <c r="F370" s="1"/>
      <c r="G370" s="1"/>
      <c r="H370" s="1"/>
      <c r="I370" s="1"/>
      <c r="J370" s="1"/>
      <c r="K370" s="1"/>
      <c r="L370" s="1"/>
      <c r="M370" s="1"/>
      <c r="N370" s="1"/>
      <c r="O370" s="1"/>
      <c r="P370" s="1"/>
      <c r="Q370" s="1"/>
      <c r="R370" s="1"/>
    </row>
    <row r="371" spans="2:18" ht="15.75" customHeight="1">
      <c r="B371" s="1"/>
      <c r="C371" s="1"/>
      <c r="D371" s="1"/>
      <c r="E371" s="1"/>
      <c r="F371" s="1"/>
      <c r="G371" s="1"/>
      <c r="H371" s="1"/>
      <c r="I371" s="1"/>
      <c r="J371" s="1"/>
      <c r="K371" s="1"/>
      <c r="L371" s="1"/>
      <c r="M371" s="1"/>
      <c r="N371" s="1"/>
      <c r="O371" s="1"/>
      <c r="P371" s="1"/>
      <c r="Q371" s="1"/>
      <c r="R371" s="1"/>
    </row>
    <row r="372" spans="2:18" ht="15.75" customHeight="1">
      <c r="B372" s="1"/>
      <c r="C372" s="1"/>
      <c r="D372" s="1"/>
      <c r="E372" s="1"/>
      <c r="F372" s="1"/>
      <c r="G372" s="1"/>
      <c r="H372" s="1"/>
      <c r="I372" s="1"/>
      <c r="J372" s="1"/>
      <c r="K372" s="1"/>
      <c r="L372" s="1"/>
      <c r="M372" s="1"/>
      <c r="N372" s="1"/>
      <c r="O372" s="1"/>
      <c r="P372" s="1"/>
      <c r="Q372" s="1"/>
      <c r="R372" s="1"/>
    </row>
    <row r="373" spans="2:18" ht="15.75" customHeight="1">
      <c r="B373" s="1"/>
      <c r="C373" s="1"/>
      <c r="D373" s="1"/>
      <c r="E373" s="1"/>
      <c r="F373" s="1"/>
      <c r="G373" s="1"/>
      <c r="H373" s="1"/>
      <c r="I373" s="1"/>
      <c r="J373" s="1"/>
      <c r="K373" s="1"/>
      <c r="L373" s="1"/>
      <c r="M373" s="1"/>
      <c r="N373" s="1"/>
      <c r="O373" s="1"/>
      <c r="P373" s="1"/>
      <c r="Q373" s="1"/>
      <c r="R373" s="1"/>
    </row>
    <row r="374" spans="2:18" ht="15.75" customHeight="1">
      <c r="B374" s="1"/>
      <c r="C374" s="1"/>
      <c r="D374" s="1"/>
      <c r="E374" s="1"/>
      <c r="F374" s="1"/>
      <c r="G374" s="1"/>
      <c r="H374" s="1"/>
      <c r="I374" s="1"/>
      <c r="J374" s="1"/>
      <c r="K374" s="1"/>
      <c r="L374" s="1"/>
      <c r="M374" s="1"/>
      <c r="N374" s="1"/>
      <c r="O374" s="1"/>
      <c r="P374" s="1"/>
      <c r="Q374" s="1"/>
      <c r="R374" s="1"/>
    </row>
    <row r="375" spans="2:18" ht="15.75" customHeight="1">
      <c r="B375" s="1"/>
      <c r="C375" s="1"/>
      <c r="D375" s="1"/>
      <c r="E375" s="1"/>
      <c r="F375" s="1"/>
      <c r="G375" s="1"/>
      <c r="H375" s="1"/>
      <c r="I375" s="1"/>
      <c r="J375" s="1"/>
      <c r="K375" s="1"/>
      <c r="L375" s="1"/>
      <c r="M375" s="1"/>
      <c r="N375" s="1"/>
      <c r="O375" s="1"/>
      <c r="P375" s="1"/>
      <c r="Q375" s="1"/>
      <c r="R375" s="1"/>
    </row>
    <row r="376" spans="2:18" ht="15.75" customHeight="1">
      <c r="B376" s="1"/>
      <c r="C376" s="1"/>
      <c r="D376" s="1"/>
      <c r="E376" s="1"/>
      <c r="F376" s="1"/>
      <c r="G376" s="1"/>
      <c r="H376" s="1"/>
      <c r="I376" s="1"/>
      <c r="J376" s="1"/>
      <c r="K376" s="1"/>
      <c r="L376" s="1"/>
      <c r="M376" s="1"/>
      <c r="N376" s="1"/>
      <c r="O376" s="1"/>
      <c r="P376" s="1"/>
      <c r="Q376" s="1"/>
      <c r="R376" s="1"/>
    </row>
    <row r="377" spans="2:18" ht="15.75" customHeight="1">
      <c r="B377" s="1"/>
      <c r="C377" s="1"/>
      <c r="D377" s="1"/>
      <c r="E377" s="1"/>
      <c r="F377" s="1"/>
      <c r="G377" s="1"/>
      <c r="H377" s="1"/>
      <c r="I377" s="1"/>
      <c r="J377" s="1"/>
      <c r="K377" s="1"/>
      <c r="L377" s="1"/>
      <c r="M377" s="1"/>
      <c r="N377" s="1"/>
      <c r="O377" s="1"/>
      <c r="P377" s="1"/>
      <c r="Q377" s="1"/>
      <c r="R377" s="1"/>
    </row>
    <row r="378" spans="2:18" ht="15.75" customHeight="1">
      <c r="B378" s="1"/>
      <c r="C378" s="1"/>
      <c r="D378" s="1"/>
      <c r="E378" s="1"/>
      <c r="F378" s="1"/>
      <c r="G378" s="1"/>
      <c r="H378" s="1"/>
      <c r="I378" s="1"/>
      <c r="J378" s="1"/>
      <c r="K378" s="1"/>
      <c r="L378" s="1"/>
      <c r="M378" s="1"/>
      <c r="N378" s="1"/>
      <c r="O378" s="1"/>
      <c r="P378" s="1"/>
      <c r="Q378" s="1"/>
      <c r="R378" s="1"/>
    </row>
    <row r="379" spans="2:18" ht="15.75" customHeight="1">
      <c r="B379" s="1"/>
      <c r="C379" s="1"/>
      <c r="D379" s="1"/>
      <c r="E379" s="1"/>
      <c r="F379" s="1"/>
      <c r="G379" s="1"/>
      <c r="H379" s="1"/>
      <c r="I379" s="1"/>
      <c r="J379" s="1"/>
      <c r="K379" s="1"/>
      <c r="L379" s="1"/>
      <c r="M379" s="1"/>
      <c r="N379" s="1"/>
      <c r="O379" s="1"/>
      <c r="P379" s="1"/>
      <c r="Q379" s="1"/>
      <c r="R379" s="1"/>
    </row>
    <row r="380" spans="2:18" ht="15.75" customHeight="1">
      <c r="B380" s="1"/>
      <c r="C380" s="1"/>
      <c r="D380" s="1"/>
      <c r="E380" s="1"/>
      <c r="F380" s="1"/>
      <c r="G380" s="1"/>
      <c r="H380" s="1"/>
      <c r="I380" s="1"/>
      <c r="J380" s="1"/>
      <c r="K380" s="1"/>
      <c r="L380" s="1"/>
      <c r="M380" s="1"/>
      <c r="N380" s="1"/>
      <c r="O380" s="1"/>
      <c r="P380" s="1"/>
      <c r="Q380" s="1"/>
      <c r="R380" s="1"/>
    </row>
    <row r="381" spans="2:18" ht="15.75" customHeight="1">
      <c r="B381" s="1"/>
      <c r="C381" s="1"/>
      <c r="D381" s="1"/>
      <c r="E381" s="1"/>
      <c r="F381" s="1"/>
      <c r="G381" s="1"/>
      <c r="H381" s="1"/>
      <c r="I381" s="1"/>
      <c r="J381" s="1"/>
      <c r="K381" s="1"/>
      <c r="L381" s="1"/>
      <c r="M381" s="1"/>
      <c r="N381" s="1"/>
      <c r="O381" s="1"/>
      <c r="P381" s="1"/>
      <c r="Q381" s="1"/>
      <c r="R381" s="1"/>
    </row>
    <row r="382" spans="2:18" ht="15.75" customHeight="1">
      <c r="B382" s="1"/>
      <c r="C382" s="1"/>
      <c r="D382" s="1"/>
      <c r="E382" s="1"/>
      <c r="F382" s="1"/>
      <c r="G382" s="1"/>
      <c r="H382" s="1"/>
      <c r="I382" s="1"/>
      <c r="J382" s="1"/>
      <c r="K382" s="1"/>
      <c r="L382" s="1"/>
      <c r="M382" s="1"/>
      <c r="N382" s="1"/>
      <c r="O382" s="1"/>
      <c r="P382" s="1"/>
      <c r="Q382" s="1"/>
      <c r="R382" s="1"/>
    </row>
    <row r="383" spans="2:18" ht="15.75" customHeight="1">
      <c r="B383" s="1"/>
      <c r="C383" s="1"/>
      <c r="D383" s="1"/>
      <c r="E383" s="1"/>
      <c r="F383" s="1"/>
      <c r="G383" s="1"/>
      <c r="H383" s="1"/>
      <c r="I383" s="1"/>
      <c r="J383" s="1"/>
      <c r="K383" s="1"/>
      <c r="L383" s="1"/>
      <c r="M383" s="1"/>
      <c r="N383" s="1"/>
      <c r="O383" s="1"/>
      <c r="P383" s="1"/>
      <c r="Q383" s="1"/>
      <c r="R383" s="1"/>
    </row>
    <row r="384" spans="2:18" ht="15.75" customHeight="1">
      <c r="B384" s="1"/>
      <c r="C384" s="1"/>
      <c r="D384" s="1"/>
      <c r="E384" s="1"/>
      <c r="F384" s="1"/>
      <c r="G384" s="1"/>
      <c r="H384" s="1"/>
      <c r="I384" s="1"/>
      <c r="J384" s="1"/>
      <c r="K384" s="1"/>
      <c r="L384" s="1"/>
      <c r="M384" s="1"/>
      <c r="N384" s="1"/>
      <c r="O384" s="1"/>
      <c r="P384" s="1"/>
      <c r="Q384" s="1"/>
      <c r="R384" s="1"/>
    </row>
    <row r="385" spans="2:18" ht="15.75" customHeight="1">
      <c r="B385" s="1"/>
      <c r="C385" s="1"/>
      <c r="D385" s="1"/>
      <c r="E385" s="1"/>
      <c r="F385" s="1"/>
      <c r="G385" s="1"/>
      <c r="H385" s="1"/>
      <c r="I385" s="1"/>
      <c r="J385" s="1"/>
      <c r="K385" s="1"/>
      <c r="L385" s="1"/>
      <c r="M385" s="1"/>
      <c r="N385" s="1"/>
      <c r="O385" s="1"/>
      <c r="P385" s="1"/>
      <c r="Q385" s="1"/>
      <c r="R385" s="1"/>
    </row>
    <row r="386" spans="2:18" ht="15.75" customHeight="1">
      <c r="B386" s="1"/>
      <c r="C386" s="1"/>
      <c r="D386" s="1"/>
      <c r="E386" s="1"/>
      <c r="F386" s="1"/>
      <c r="G386" s="1"/>
      <c r="H386" s="1"/>
      <c r="I386" s="1"/>
      <c r="J386" s="1"/>
      <c r="K386" s="1"/>
      <c r="L386" s="1"/>
      <c r="M386" s="1"/>
      <c r="N386" s="1"/>
      <c r="O386" s="1"/>
      <c r="P386" s="1"/>
      <c r="Q386" s="1"/>
      <c r="R386" s="1"/>
    </row>
    <row r="387" spans="2:18" ht="15.75" customHeight="1">
      <c r="B387" s="1"/>
      <c r="C387" s="1"/>
      <c r="D387" s="1"/>
      <c r="E387" s="1"/>
      <c r="F387" s="1"/>
      <c r="G387" s="1"/>
      <c r="H387" s="1"/>
      <c r="I387" s="1"/>
      <c r="J387" s="1"/>
      <c r="K387" s="1"/>
      <c r="L387" s="1"/>
      <c r="M387" s="1"/>
      <c r="N387" s="1"/>
      <c r="O387" s="1"/>
      <c r="P387" s="1"/>
      <c r="Q387" s="1"/>
      <c r="R387" s="1"/>
    </row>
    <row r="388" spans="2:18" ht="15.75" customHeight="1">
      <c r="B388" s="1"/>
      <c r="C388" s="1"/>
      <c r="D388" s="1"/>
      <c r="E388" s="1"/>
      <c r="F388" s="1"/>
      <c r="G388" s="1"/>
      <c r="H388" s="1"/>
      <c r="I388" s="1"/>
      <c r="J388" s="1"/>
      <c r="K388" s="1"/>
      <c r="L388" s="1"/>
      <c r="M388" s="1"/>
      <c r="N388" s="1"/>
      <c r="O388" s="1"/>
      <c r="P388" s="1"/>
      <c r="Q388" s="1"/>
      <c r="R388" s="1"/>
    </row>
    <row r="389" spans="2:18" ht="15.75" customHeight="1">
      <c r="B389" s="1"/>
      <c r="C389" s="1"/>
      <c r="D389" s="1"/>
      <c r="E389" s="1"/>
      <c r="F389" s="1"/>
      <c r="G389" s="1"/>
      <c r="H389" s="1"/>
      <c r="I389" s="1"/>
      <c r="J389" s="1"/>
      <c r="K389" s="1"/>
      <c r="L389" s="1"/>
      <c r="M389" s="1"/>
      <c r="N389" s="1"/>
      <c r="O389" s="1"/>
      <c r="P389" s="1"/>
      <c r="Q389" s="1"/>
      <c r="R389" s="1"/>
    </row>
    <row r="390" spans="2:18" ht="15.75" customHeight="1">
      <c r="B390" s="1"/>
      <c r="C390" s="1"/>
      <c r="D390" s="1"/>
      <c r="E390" s="1"/>
      <c r="F390" s="1"/>
      <c r="G390" s="1"/>
      <c r="H390" s="1"/>
      <c r="I390" s="1"/>
      <c r="J390" s="1"/>
      <c r="K390" s="1"/>
      <c r="L390" s="1"/>
      <c r="M390" s="1"/>
      <c r="N390" s="1"/>
      <c r="O390" s="1"/>
      <c r="P390" s="1"/>
      <c r="Q390" s="1"/>
      <c r="R390" s="1"/>
    </row>
    <row r="391" spans="2:18" ht="15.75" customHeight="1">
      <c r="B391" s="1"/>
      <c r="C391" s="1"/>
      <c r="D391" s="1"/>
      <c r="E391" s="1"/>
      <c r="F391" s="1"/>
      <c r="G391" s="1"/>
      <c r="H391" s="1"/>
      <c r="I391" s="1"/>
      <c r="J391" s="1"/>
      <c r="K391" s="1"/>
      <c r="L391" s="1"/>
      <c r="M391" s="1"/>
      <c r="N391" s="1"/>
      <c r="O391" s="1"/>
      <c r="P391" s="1"/>
      <c r="Q391" s="1"/>
      <c r="R391" s="1"/>
    </row>
    <row r="392" spans="2:18" ht="15.75" customHeight="1">
      <c r="B392" s="1"/>
      <c r="C392" s="1"/>
      <c r="D392" s="1"/>
      <c r="E392" s="1"/>
      <c r="F392" s="1"/>
      <c r="G392" s="1"/>
      <c r="H392" s="1"/>
      <c r="I392" s="1"/>
      <c r="J392" s="1"/>
      <c r="K392" s="1"/>
      <c r="L392" s="1"/>
      <c r="M392" s="1"/>
      <c r="N392" s="1"/>
      <c r="O392" s="1"/>
      <c r="P392" s="1"/>
      <c r="Q392" s="1"/>
      <c r="R392" s="1"/>
    </row>
    <row r="393" spans="2:18" ht="15.75" customHeight="1">
      <c r="B393" s="1"/>
      <c r="C393" s="1"/>
      <c r="D393" s="1"/>
      <c r="E393" s="1"/>
      <c r="F393" s="1"/>
      <c r="G393" s="1"/>
      <c r="H393" s="1"/>
      <c r="I393" s="1"/>
      <c r="J393" s="1"/>
      <c r="K393" s="1"/>
      <c r="L393" s="1"/>
      <c r="M393" s="1"/>
      <c r="N393" s="1"/>
      <c r="O393" s="1"/>
      <c r="P393" s="1"/>
      <c r="Q393" s="1"/>
      <c r="R393" s="1"/>
    </row>
    <row r="394" spans="2:18" ht="15.75" customHeight="1">
      <c r="B394" s="1"/>
      <c r="C394" s="1"/>
      <c r="D394" s="1"/>
      <c r="E394" s="1"/>
      <c r="F394" s="1"/>
      <c r="G394" s="1"/>
      <c r="H394" s="1"/>
      <c r="I394" s="1"/>
      <c r="J394" s="1"/>
      <c r="K394" s="1"/>
      <c r="L394" s="1"/>
      <c r="M394" s="1"/>
      <c r="N394" s="1"/>
      <c r="O394" s="1"/>
      <c r="P394" s="1"/>
      <c r="Q394" s="1"/>
      <c r="R394" s="1"/>
    </row>
    <row r="395" spans="2:18" ht="15.75" customHeight="1">
      <c r="B395" s="1"/>
      <c r="C395" s="1"/>
      <c r="D395" s="1"/>
      <c r="E395" s="1"/>
      <c r="F395" s="1"/>
      <c r="G395" s="1"/>
      <c r="H395" s="1"/>
      <c r="I395" s="1"/>
      <c r="J395" s="1"/>
      <c r="K395" s="1"/>
      <c r="L395" s="1"/>
      <c r="M395" s="1"/>
      <c r="N395" s="1"/>
      <c r="O395" s="1"/>
      <c r="P395" s="1"/>
      <c r="Q395" s="1"/>
      <c r="R395" s="1"/>
    </row>
    <row r="396" spans="2:18" ht="15.75" customHeight="1">
      <c r="B396" s="1"/>
      <c r="C396" s="1"/>
      <c r="D396" s="1"/>
      <c r="E396" s="1"/>
      <c r="F396" s="1"/>
      <c r="G396" s="1"/>
      <c r="H396" s="1"/>
      <c r="I396" s="1"/>
      <c r="J396" s="1"/>
      <c r="K396" s="1"/>
      <c r="L396" s="1"/>
      <c r="M396" s="1"/>
      <c r="N396" s="1"/>
      <c r="O396" s="1"/>
      <c r="P396" s="1"/>
      <c r="Q396" s="1"/>
      <c r="R396" s="1"/>
    </row>
    <row r="397" spans="2:18" ht="15.75" customHeight="1">
      <c r="B397" s="1"/>
      <c r="C397" s="1"/>
      <c r="D397" s="1"/>
      <c r="E397" s="1"/>
      <c r="F397" s="1"/>
      <c r="G397" s="1"/>
      <c r="H397" s="1"/>
      <c r="I397" s="1"/>
      <c r="J397" s="1"/>
      <c r="K397" s="1"/>
      <c r="L397" s="1"/>
      <c r="M397" s="1"/>
      <c r="N397" s="1"/>
      <c r="O397" s="1"/>
      <c r="P397" s="1"/>
      <c r="Q397" s="1"/>
      <c r="R397" s="1"/>
    </row>
    <row r="398" spans="2:18" ht="15.75" customHeight="1">
      <c r="B398" s="1"/>
      <c r="C398" s="1"/>
      <c r="D398" s="1"/>
      <c r="E398" s="1"/>
      <c r="F398" s="1"/>
      <c r="G398" s="1"/>
      <c r="H398" s="1"/>
      <c r="I398" s="1"/>
      <c r="J398" s="1"/>
      <c r="K398" s="1"/>
      <c r="L398" s="1"/>
      <c r="M398" s="1"/>
      <c r="N398" s="1"/>
      <c r="O398" s="1"/>
      <c r="P398" s="1"/>
      <c r="Q398" s="1"/>
      <c r="R398" s="1"/>
    </row>
    <row r="399" spans="2:18" ht="15.75" customHeight="1">
      <c r="B399" s="1"/>
      <c r="C399" s="1"/>
      <c r="D399" s="1"/>
      <c r="E399" s="1"/>
      <c r="F399" s="1"/>
      <c r="G399" s="1"/>
      <c r="H399" s="1"/>
      <c r="I399" s="1"/>
      <c r="J399" s="1"/>
      <c r="K399" s="1"/>
      <c r="L399" s="1"/>
      <c r="M399" s="1"/>
      <c r="N399" s="1"/>
      <c r="O399" s="1"/>
      <c r="P399" s="1"/>
      <c r="Q399" s="1"/>
      <c r="R399" s="1"/>
    </row>
    <row r="400" spans="2:18" ht="15.75" customHeight="1">
      <c r="B400" s="1"/>
      <c r="C400" s="1"/>
      <c r="D400" s="1"/>
      <c r="E400" s="1"/>
      <c r="F400" s="1"/>
      <c r="G400" s="1"/>
      <c r="H400" s="1"/>
      <c r="I400" s="1"/>
      <c r="J400" s="1"/>
      <c r="K400" s="1"/>
      <c r="L400" s="1"/>
      <c r="M400" s="1"/>
      <c r="N400" s="1"/>
      <c r="O400" s="1"/>
      <c r="P400" s="1"/>
      <c r="Q400" s="1"/>
      <c r="R400" s="1"/>
    </row>
    <row r="401" spans="2:18" ht="15.75" customHeight="1">
      <c r="B401" s="1"/>
      <c r="C401" s="1"/>
      <c r="D401" s="1"/>
      <c r="E401" s="1"/>
      <c r="F401" s="1"/>
      <c r="G401" s="1"/>
      <c r="H401" s="1"/>
      <c r="I401" s="1"/>
      <c r="J401" s="1"/>
      <c r="K401" s="1"/>
      <c r="L401" s="1"/>
      <c r="M401" s="1"/>
      <c r="N401" s="1"/>
      <c r="O401" s="1"/>
      <c r="P401" s="1"/>
      <c r="Q401" s="1"/>
      <c r="R401" s="1"/>
    </row>
    <row r="402" spans="2:18" ht="15.75" customHeight="1">
      <c r="B402" s="1"/>
      <c r="C402" s="1"/>
      <c r="D402" s="1"/>
      <c r="E402" s="1"/>
      <c r="F402" s="1"/>
      <c r="G402" s="1"/>
      <c r="H402" s="1"/>
      <c r="I402" s="1"/>
      <c r="J402" s="1"/>
      <c r="K402" s="1"/>
      <c r="L402" s="1"/>
      <c r="M402" s="1"/>
      <c r="N402" s="1"/>
      <c r="O402" s="1"/>
      <c r="P402" s="1"/>
      <c r="Q402" s="1"/>
      <c r="R402" s="1"/>
    </row>
    <row r="403" spans="2:18" ht="15.75" customHeight="1">
      <c r="B403" s="1"/>
      <c r="C403" s="1"/>
      <c r="D403" s="1"/>
      <c r="E403" s="1"/>
      <c r="F403" s="1"/>
      <c r="G403" s="1"/>
      <c r="H403" s="1"/>
      <c r="I403" s="1"/>
      <c r="J403" s="1"/>
      <c r="K403" s="1"/>
      <c r="L403" s="1"/>
      <c r="M403" s="1"/>
      <c r="N403" s="1"/>
      <c r="O403" s="1"/>
      <c r="P403" s="1"/>
      <c r="Q403" s="1"/>
      <c r="R403" s="1"/>
    </row>
    <row r="404" spans="2:18" ht="15.75" customHeight="1">
      <c r="B404" s="1"/>
      <c r="C404" s="1"/>
      <c r="D404" s="1"/>
      <c r="E404" s="1"/>
      <c r="F404" s="1"/>
      <c r="G404" s="1"/>
      <c r="H404" s="1"/>
      <c r="I404" s="1"/>
      <c r="J404" s="1"/>
      <c r="K404" s="1"/>
      <c r="L404" s="1"/>
      <c r="M404" s="1"/>
      <c r="N404" s="1"/>
      <c r="O404" s="1"/>
      <c r="P404" s="1"/>
      <c r="Q404" s="1"/>
      <c r="R404" s="1"/>
    </row>
    <row r="405" spans="2:18" ht="15.75" customHeight="1">
      <c r="B405" s="1"/>
      <c r="C405" s="1"/>
      <c r="D405" s="1"/>
      <c r="E405" s="1"/>
      <c r="F405" s="1"/>
      <c r="G405" s="1"/>
      <c r="H405" s="1"/>
      <c r="I405" s="1"/>
      <c r="J405" s="1"/>
      <c r="K405" s="1"/>
      <c r="L405" s="1"/>
      <c r="M405" s="1"/>
      <c r="N405" s="1"/>
      <c r="O405" s="1"/>
      <c r="P405" s="1"/>
      <c r="Q405" s="1"/>
      <c r="R405" s="1"/>
    </row>
    <row r="406" spans="2:18" ht="15.75" customHeight="1">
      <c r="B406" s="1"/>
      <c r="C406" s="1"/>
      <c r="D406" s="1"/>
      <c r="E406" s="1"/>
      <c r="F406" s="1"/>
      <c r="G406" s="1"/>
      <c r="H406" s="1"/>
      <c r="I406" s="1"/>
      <c r="J406" s="1"/>
      <c r="K406" s="1"/>
      <c r="L406" s="1"/>
      <c r="M406" s="1"/>
      <c r="N406" s="1"/>
      <c r="O406" s="1"/>
      <c r="P406" s="1"/>
      <c r="Q406" s="1"/>
      <c r="R406" s="1"/>
    </row>
    <row r="407" spans="2:18" ht="15.75" customHeight="1">
      <c r="B407" s="1"/>
      <c r="C407" s="1"/>
      <c r="D407" s="1"/>
      <c r="E407" s="1"/>
      <c r="F407" s="1"/>
      <c r="G407" s="1"/>
      <c r="H407" s="1"/>
      <c r="I407" s="1"/>
      <c r="J407" s="1"/>
      <c r="K407" s="1"/>
      <c r="L407" s="1"/>
      <c r="M407" s="1"/>
      <c r="N407" s="1"/>
      <c r="O407" s="1"/>
      <c r="P407" s="1"/>
      <c r="Q407" s="1"/>
      <c r="R407" s="1"/>
    </row>
    <row r="408" spans="2:18" ht="15.75" customHeight="1">
      <c r="B408" s="1"/>
      <c r="C408" s="1"/>
      <c r="D408" s="1"/>
      <c r="E408" s="1"/>
      <c r="F408" s="1"/>
      <c r="G408" s="1"/>
      <c r="H408" s="1"/>
      <c r="I408" s="1"/>
      <c r="J408" s="1"/>
      <c r="K408" s="1"/>
      <c r="L408" s="1"/>
      <c r="M408" s="1"/>
      <c r="N408" s="1"/>
      <c r="O408" s="1"/>
      <c r="P408" s="1"/>
      <c r="Q408" s="1"/>
      <c r="R408" s="1"/>
    </row>
    <row r="409" spans="2:18" ht="15.75" customHeight="1">
      <c r="B409" s="1"/>
      <c r="C409" s="1"/>
      <c r="D409" s="1"/>
      <c r="E409" s="1"/>
      <c r="F409" s="1"/>
      <c r="G409" s="1"/>
      <c r="H409" s="1"/>
      <c r="I409" s="1"/>
      <c r="J409" s="1"/>
      <c r="K409" s="1"/>
      <c r="L409" s="1"/>
      <c r="M409" s="1"/>
      <c r="N409" s="1"/>
      <c r="O409" s="1"/>
      <c r="P409" s="1"/>
      <c r="Q409" s="1"/>
      <c r="R409" s="1"/>
    </row>
    <row r="410" spans="2:18" ht="15.75" customHeight="1">
      <c r="B410" s="1"/>
      <c r="C410" s="1"/>
      <c r="D410" s="1"/>
      <c r="E410" s="1"/>
      <c r="F410" s="1"/>
      <c r="G410" s="1"/>
      <c r="H410" s="1"/>
      <c r="I410" s="1"/>
      <c r="J410" s="1"/>
      <c r="K410" s="1"/>
      <c r="L410" s="1"/>
      <c r="M410" s="1"/>
      <c r="N410" s="1"/>
      <c r="O410" s="1"/>
      <c r="P410" s="1"/>
      <c r="Q410" s="1"/>
      <c r="R410" s="1"/>
    </row>
    <row r="411" spans="2:18" ht="15.75" customHeight="1">
      <c r="B411" s="1"/>
      <c r="C411" s="1"/>
      <c r="D411" s="1"/>
      <c r="E411" s="1"/>
      <c r="F411" s="1"/>
      <c r="G411" s="1"/>
      <c r="H411" s="1"/>
      <c r="I411" s="1"/>
      <c r="J411" s="1"/>
      <c r="K411" s="1"/>
      <c r="L411" s="1"/>
      <c r="M411" s="1"/>
      <c r="N411" s="1"/>
      <c r="O411" s="1"/>
      <c r="P411" s="1"/>
      <c r="Q411" s="1"/>
      <c r="R411" s="1"/>
    </row>
    <row r="412" spans="2:18" ht="15.75" customHeight="1">
      <c r="B412" s="1"/>
      <c r="C412" s="1"/>
      <c r="D412" s="1"/>
      <c r="E412" s="1"/>
      <c r="F412" s="1"/>
      <c r="G412" s="1"/>
      <c r="H412" s="1"/>
      <c r="I412" s="1"/>
      <c r="J412" s="1"/>
      <c r="K412" s="1"/>
      <c r="L412" s="1"/>
      <c r="M412" s="1"/>
      <c r="N412" s="1"/>
      <c r="O412" s="1"/>
      <c r="P412" s="1"/>
      <c r="Q412" s="1"/>
      <c r="R412" s="1"/>
    </row>
    <row r="413" spans="2:18" ht="15.75" customHeight="1">
      <c r="B413" s="1"/>
      <c r="C413" s="1"/>
      <c r="D413" s="1"/>
      <c r="E413" s="1"/>
      <c r="F413" s="1"/>
      <c r="G413" s="1"/>
      <c r="H413" s="1"/>
      <c r="I413" s="1"/>
      <c r="J413" s="1"/>
      <c r="K413" s="1"/>
      <c r="L413" s="1"/>
      <c r="M413" s="1"/>
      <c r="N413" s="1"/>
      <c r="O413" s="1"/>
      <c r="P413" s="1"/>
      <c r="Q413" s="1"/>
      <c r="R413" s="1"/>
    </row>
    <row r="414" spans="2:18" ht="15.75" customHeight="1">
      <c r="B414" s="1"/>
      <c r="C414" s="1"/>
      <c r="D414" s="1"/>
      <c r="E414" s="1"/>
      <c r="F414" s="1"/>
      <c r="G414" s="1"/>
      <c r="H414" s="1"/>
      <c r="I414" s="1"/>
      <c r="J414" s="1"/>
      <c r="K414" s="1"/>
      <c r="L414" s="1"/>
      <c r="M414" s="1"/>
      <c r="N414" s="1"/>
      <c r="O414" s="1"/>
      <c r="P414" s="1"/>
      <c r="Q414" s="1"/>
      <c r="R414" s="1"/>
    </row>
    <row r="415" spans="2:18" ht="15.75" customHeight="1">
      <c r="B415" s="1"/>
      <c r="C415" s="1"/>
      <c r="D415" s="1"/>
      <c r="E415" s="1"/>
      <c r="F415" s="1"/>
      <c r="G415" s="1"/>
      <c r="H415" s="1"/>
      <c r="I415" s="1"/>
      <c r="J415" s="1"/>
      <c r="K415" s="1"/>
      <c r="L415" s="1"/>
      <c r="M415" s="1"/>
      <c r="N415" s="1"/>
      <c r="O415" s="1"/>
      <c r="P415" s="1"/>
      <c r="Q415" s="1"/>
      <c r="R415" s="1"/>
    </row>
    <row r="416" spans="2:18" ht="15.75" customHeight="1">
      <c r="B416" s="1"/>
      <c r="C416" s="1"/>
      <c r="D416" s="1"/>
      <c r="E416" s="1"/>
      <c r="F416" s="1"/>
      <c r="G416" s="1"/>
      <c r="H416" s="1"/>
      <c r="I416" s="1"/>
      <c r="J416" s="1"/>
      <c r="K416" s="1"/>
      <c r="L416" s="1"/>
      <c r="M416" s="1"/>
      <c r="N416" s="1"/>
      <c r="O416" s="1"/>
      <c r="P416" s="1"/>
      <c r="Q416" s="1"/>
      <c r="R416" s="1"/>
    </row>
    <row r="417" spans="2:18" ht="15.75" customHeight="1">
      <c r="B417" s="1"/>
      <c r="C417" s="1"/>
      <c r="D417" s="1"/>
      <c r="E417" s="1"/>
      <c r="F417" s="1"/>
      <c r="G417" s="1"/>
      <c r="H417" s="1"/>
      <c r="I417" s="1"/>
      <c r="J417" s="1"/>
      <c r="K417" s="1"/>
      <c r="L417" s="1"/>
      <c r="M417" s="1"/>
      <c r="N417" s="1"/>
      <c r="O417" s="1"/>
      <c r="P417" s="1"/>
      <c r="Q417" s="1"/>
      <c r="R417" s="1"/>
    </row>
    <row r="418" spans="2:18" ht="15.75" customHeight="1">
      <c r="B418" s="1"/>
      <c r="C418" s="1"/>
      <c r="D418" s="1"/>
      <c r="E418" s="1"/>
      <c r="F418" s="1"/>
      <c r="G418" s="1"/>
      <c r="H418" s="1"/>
      <c r="I418" s="1"/>
      <c r="J418" s="1"/>
      <c r="K418" s="1"/>
      <c r="L418" s="1"/>
      <c r="M418" s="1"/>
      <c r="N418" s="1"/>
      <c r="O418" s="1"/>
      <c r="P418" s="1"/>
      <c r="Q418" s="1"/>
      <c r="R418" s="1"/>
    </row>
    <row r="419" spans="2:18" ht="15.75" customHeight="1">
      <c r="B419" s="1"/>
      <c r="C419" s="1"/>
      <c r="D419" s="1"/>
      <c r="E419" s="1"/>
      <c r="F419" s="1"/>
      <c r="G419" s="1"/>
      <c r="H419" s="1"/>
      <c r="I419" s="1"/>
      <c r="J419" s="1"/>
      <c r="K419" s="1"/>
      <c r="L419" s="1"/>
      <c r="M419" s="1"/>
      <c r="N419" s="1"/>
      <c r="O419" s="1"/>
      <c r="P419" s="1"/>
      <c r="Q419" s="1"/>
      <c r="R419" s="1"/>
    </row>
    <row r="420" spans="2:18" ht="15.75" customHeight="1">
      <c r="B420" s="1"/>
      <c r="C420" s="1"/>
      <c r="D420" s="1"/>
      <c r="E420" s="1"/>
      <c r="F420" s="1"/>
      <c r="G420" s="1"/>
      <c r="H420" s="1"/>
      <c r="I420" s="1"/>
      <c r="J420" s="1"/>
      <c r="K420" s="1"/>
      <c r="L420" s="1"/>
      <c r="M420" s="1"/>
      <c r="N420" s="1"/>
      <c r="O420" s="1"/>
      <c r="P420" s="1"/>
      <c r="Q420" s="1"/>
      <c r="R420" s="1"/>
    </row>
    <row r="421" spans="2:18" ht="15.75" customHeight="1">
      <c r="B421" s="1"/>
      <c r="C421" s="1"/>
      <c r="D421" s="1"/>
      <c r="E421" s="1"/>
      <c r="F421" s="1"/>
      <c r="G421" s="1"/>
      <c r="H421" s="1"/>
      <c r="I421" s="1"/>
      <c r="J421" s="1"/>
      <c r="K421" s="1"/>
      <c r="L421" s="1"/>
      <c r="M421" s="1"/>
      <c r="N421" s="1"/>
      <c r="O421" s="1"/>
      <c r="P421" s="1"/>
      <c r="Q421" s="1"/>
      <c r="R421" s="1"/>
    </row>
    <row r="422" spans="2:18" ht="15.75" customHeight="1">
      <c r="B422" s="1"/>
      <c r="C422" s="1"/>
      <c r="D422" s="1"/>
      <c r="E422" s="1"/>
      <c r="F422" s="1"/>
      <c r="G422" s="1"/>
      <c r="H422" s="1"/>
      <c r="I422" s="1"/>
      <c r="J422" s="1"/>
      <c r="K422" s="1"/>
      <c r="L422" s="1"/>
      <c r="M422" s="1"/>
      <c r="N422" s="1"/>
      <c r="O422" s="1"/>
      <c r="P422" s="1"/>
      <c r="Q422" s="1"/>
      <c r="R422" s="1"/>
    </row>
    <row r="423" spans="2:18" ht="15.75" customHeight="1">
      <c r="B423" s="1"/>
      <c r="C423" s="1"/>
      <c r="D423" s="1"/>
      <c r="E423" s="1"/>
      <c r="F423" s="1"/>
      <c r="G423" s="1"/>
      <c r="H423" s="1"/>
      <c r="I423" s="1"/>
      <c r="J423" s="1"/>
      <c r="K423" s="1"/>
      <c r="L423" s="1"/>
      <c r="M423" s="1"/>
      <c r="N423" s="1"/>
      <c r="O423" s="1"/>
      <c r="P423" s="1"/>
      <c r="Q423" s="1"/>
      <c r="R423" s="1"/>
    </row>
    <row r="424" spans="2:18" ht="15.75" customHeight="1">
      <c r="B424" s="1"/>
      <c r="C424" s="1"/>
      <c r="D424" s="1"/>
      <c r="E424" s="1"/>
      <c r="F424" s="1"/>
      <c r="G424" s="1"/>
      <c r="H424" s="1"/>
      <c r="I424" s="1"/>
      <c r="J424" s="1"/>
      <c r="K424" s="1"/>
      <c r="L424" s="1"/>
      <c r="M424" s="1"/>
      <c r="N424" s="1"/>
      <c r="O424" s="1"/>
      <c r="P424" s="1"/>
      <c r="Q424" s="1"/>
      <c r="R424" s="1"/>
    </row>
    <row r="425" spans="2:18" ht="15.75" customHeight="1">
      <c r="B425" s="1"/>
      <c r="C425" s="1"/>
      <c r="D425" s="1"/>
      <c r="E425" s="1"/>
      <c r="F425" s="1"/>
      <c r="G425" s="1"/>
      <c r="H425" s="1"/>
      <c r="I425" s="1"/>
      <c r="J425" s="1"/>
      <c r="K425" s="1"/>
      <c r="L425" s="1"/>
      <c r="M425" s="1"/>
      <c r="N425" s="1"/>
      <c r="O425" s="1"/>
      <c r="P425" s="1"/>
      <c r="Q425" s="1"/>
      <c r="R425" s="1"/>
    </row>
    <row r="426" spans="2:18" ht="15.75" customHeight="1">
      <c r="B426" s="1"/>
      <c r="C426" s="1"/>
      <c r="D426" s="1"/>
      <c r="E426" s="1"/>
      <c r="F426" s="1"/>
      <c r="G426" s="1"/>
      <c r="H426" s="1"/>
      <c r="I426" s="1"/>
      <c r="J426" s="1"/>
      <c r="K426" s="1"/>
      <c r="L426" s="1"/>
      <c r="M426" s="1"/>
      <c r="N426" s="1"/>
      <c r="O426" s="1"/>
      <c r="P426" s="1"/>
      <c r="Q426" s="1"/>
      <c r="R426" s="1"/>
    </row>
    <row r="427" spans="2:18" ht="15.75" customHeight="1">
      <c r="B427" s="1"/>
      <c r="C427" s="1"/>
      <c r="D427" s="1"/>
      <c r="E427" s="1"/>
      <c r="F427" s="1"/>
      <c r="G427" s="1"/>
      <c r="H427" s="1"/>
      <c r="I427" s="1"/>
      <c r="J427" s="1"/>
      <c r="K427" s="1"/>
      <c r="L427" s="1"/>
      <c r="M427" s="1"/>
      <c r="N427" s="1"/>
      <c r="O427" s="1"/>
      <c r="P427" s="1"/>
      <c r="Q427" s="1"/>
      <c r="R427" s="1"/>
    </row>
    <row r="428" spans="2:18" ht="15.75" customHeight="1">
      <c r="B428" s="1"/>
      <c r="C428" s="1"/>
      <c r="D428" s="1"/>
      <c r="E428" s="1"/>
      <c r="F428" s="1"/>
      <c r="G428" s="1"/>
      <c r="H428" s="1"/>
      <c r="I428" s="1"/>
      <c r="J428" s="1"/>
      <c r="K428" s="1"/>
      <c r="L428" s="1"/>
      <c r="M428" s="1"/>
      <c r="N428" s="1"/>
      <c r="O428" s="1"/>
      <c r="P428" s="1"/>
      <c r="Q428" s="1"/>
      <c r="R428" s="1"/>
    </row>
    <row r="429" spans="2:18" ht="15.75" customHeight="1">
      <c r="B429" s="1"/>
      <c r="C429" s="1"/>
      <c r="D429" s="1"/>
      <c r="E429" s="1"/>
      <c r="F429" s="1"/>
      <c r="G429" s="1"/>
      <c r="H429" s="1"/>
      <c r="I429" s="1"/>
      <c r="J429" s="1"/>
      <c r="K429" s="1"/>
      <c r="L429" s="1"/>
      <c r="M429" s="1"/>
      <c r="N429" s="1"/>
      <c r="O429" s="1"/>
      <c r="P429" s="1"/>
      <c r="Q429" s="1"/>
      <c r="R429" s="1"/>
    </row>
    <row r="430" spans="2:18" ht="15.75" customHeight="1">
      <c r="B430" s="1"/>
      <c r="C430" s="1"/>
      <c r="D430" s="1"/>
      <c r="E430" s="1"/>
      <c r="F430" s="1"/>
      <c r="G430" s="1"/>
      <c r="H430" s="1"/>
      <c r="I430" s="1"/>
      <c r="J430" s="1"/>
      <c r="K430" s="1"/>
      <c r="L430" s="1"/>
      <c r="M430" s="1"/>
      <c r="N430" s="1"/>
      <c r="O430" s="1"/>
      <c r="P430" s="1"/>
      <c r="Q430" s="1"/>
      <c r="R430" s="1"/>
    </row>
    <row r="431" spans="2:18" ht="15.75" customHeight="1">
      <c r="B431" s="1"/>
      <c r="C431" s="1"/>
      <c r="D431" s="1"/>
      <c r="E431" s="1"/>
      <c r="F431" s="1"/>
      <c r="G431" s="1"/>
      <c r="H431" s="1"/>
      <c r="I431" s="1"/>
      <c r="J431" s="1"/>
      <c r="K431" s="1"/>
      <c r="L431" s="1"/>
      <c r="M431" s="1"/>
      <c r="N431" s="1"/>
      <c r="O431" s="1"/>
      <c r="P431" s="1"/>
      <c r="Q431" s="1"/>
      <c r="R431" s="1"/>
    </row>
    <row r="432" spans="2:18" ht="15.75" customHeight="1">
      <c r="B432" s="1"/>
      <c r="C432" s="1"/>
      <c r="D432" s="1"/>
      <c r="E432" s="1"/>
      <c r="F432" s="1"/>
      <c r="G432" s="1"/>
      <c r="H432" s="1"/>
      <c r="I432" s="1"/>
      <c r="J432" s="1"/>
      <c r="K432" s="1"/>
      <c r="L432" s="1"/>
      <c r="M432" s="1"/>
      <c r="N432" s="1"/>
      <c r="O432" s="1"/>
      <c r="P432" s="1"/>
      <c r="Q432" s="1"/>
      <c r="R432" s="1"/>
    </row>
    <row r="433" spans="2:18" ht="15.75" customHeight="1">
      <c r="B433" s="1"/>
      <c r="C433" s="1"/>
      <c r="D433" s="1"/>
      <c r="E433" s="1"/>
      <c r="F433" s="1"/>
      <c r="G433" s="1"/>
      <c r="H433" s="1"/>
      <c r="I433" s="1"/>
      <c r="J433" s="1"/>
      <c r="K433" s="1"/>
      <c r="L433" s="1"/>
      <c r="M433" s="1"/>
      <c r="N433" s="1"/>
      <c r="O433" s="1"/>
      <c r="P433" s="1"/>
      <c r="Q433" s="1"/>
      <c r="R433" s="1"/>
    </row>
    <row r="434" spans="2:18" ht="15.75" customHeight="1">
      <c r="B434" s="1"/>
      <c r="C434" s="1"/>
      <c r="D434" s="1"/>
      <c r="E434" s="1"/>
      <c r="F434" s="1"/>
      <c r="G434" s="1"/>
      <c r="H434" s="1"/>
      <c r="I434" s="1"/>
      <c r="J434" s="1"/>
      <c r="K434" s="1"/>
      <c r="L434" s="1"/>
      <c r="M434" s="1"/>
      <c r="N434" s="1"/>
      <c r="O434" s="1"/>
      <c r="P434" s="1"/>
      <c r="Q434" s="1"/>
      <c r="R434" s="1"/>
    </row>
    <row r="435" spans="2:18" ht="15.75" customHeight="1">
      <c r="B435" s="1"/>
      <c r="C435" s="1"/>
      <c r="D435" s="1"/>
      <c r="E435" s="1"/>
      <c r="F435" s="1"/>
      <c r="G435" s="1"/>
      <c r="H435" s="1"/>
      <c r="I435" s="1"/>
      <c r="J435" s="1"/>
      <c r="K435" s="1"/>
      <c r="L435" s="1"/>
      <c r="M435" s="1"/>
      <c r="N435" s="1"/>
      <c r="O435" s="1"/>
      <c r="P435" s="1"/>
      <c r="Q435" s="1"/>
      <c r="R435" s="1"/>
    </row>
    <row r="436" spans="2:18" ht="15.75" customHeight="1">
      <c r="B436" s="1"/>
      <c r="C436" s="1"/>
      <c r="D436" s="1"/>
      <c r="E436" s="1"/>
      <c r="F436" s="1"/>
      <c r="G436" s="1"/>
      <c r="H436" s="1"/>
      <c r="I436" s="1"/>
      <c r="J436" s="1"/>
      <c r="K436" s="1"/>
      <c r="L436" s="1"/>
      <c r="M436" s="1"/>
      <c r="N436" s="1"/>
      <c r="O436" s="1"/>
      <c r="P436" s="1"/>
      <c r="Q436" s="1"/>
      <c r="R436" s="1"/>
    </row>
    <row r="437" spans="2:18" ht="15.75" customHeight="1">
      <c r="B437" s="1"/>
      <c r="C437" s="1"/>
      <c r="D437" s="1"/>
      <c r="E437" s="1"/>
      <c r="F437" s="1"/>
      <c r="G437" s="1"/>
      <c r="H437" s="1"/>
      <c r="I437" s="1"/>
      <c r="J437" s="1"/>
      <c r="K437" s="1"/>
      <c r="L437" s="1"/>
      <c r="M437" s="1"/>
      <c r="N437" s="1"/>
      <c r="O437" s="1"/>
      <c r="P437" s="1"/>
      <c r="Q437" s="1"/>
      <c r="R437" s="1"/>
    </row>
    <row r="438" spans="2:18" ht="15.75" customHeight="1">
      <c r="B438" s="1"/>
      <c r="C438" s="1"/>
      <c r="D438" s="1"/>
      <c r="E438" s="1"/>
      <c r="F438" s="1"/>
      <c r="G438" s="1"/>
      <c r="H438" s="1"/>
      <c r="I438" s="1"/>
      <c r="J438" s="1"/>
      <c r="K438" s="1"/>
      <c r="L438" s="1"/>
      <c r="M438" s="1"/>
      <c r="N438" s="1"/>
      <c r="O438" s="1"/>
      <c r="P438" s="1"/>
      <c r="Q438" s="1"/>
      <c r="R438" s="1"/>
    </row>
    <row r="439" spans="2:18" ht="15.75" customHeight="1">
      <c r="B439" s="1"/>
      <c r="C439" s="1"/>
      <c r="D439" s="1"/>
      <c r="E439" s="1"/>
      <c r="F439" s="1"/>
      <c r="G439" s="1"/>
      <c r="H439" s="1"/>
      <c r="I439" s="1"/>
      <c r="J439" s="1"/>
      <c r="K439" s="1"/>
      <c r="L439" s="1"/>
      <c r="M439" s="1"/>
      <c r="N439" s="1"/>
      <c r="O439" s="1"/>
      <c r="P439" s="1"/>
      <c r="Q439" s="1"/>
      <c r="R439" s="1"/>
    </row>
    <row r="440" spans="2:18" ht="15.75" customHeight="1">
      <c r="B440" s="1"/>
      <c r="C440" s="1"/>
      <c r="D440" s="1"/>
      <c r="E440" s="1"/>
      <c r="F440" s="1"/>
      <c r="G440" s="1"/>
      <c r="H440" s="1"/>
      <c r="I440" s="1"/>
      <c r="J440" s="1"/>
      <c r="K440" s="1"/>
      <c r="L440" s="1"/>
      <c r="M440" s="1"/>
      <c r="N440" s="1"/>
      <c r="O440" s="1"/>
      <c r="P440" s="1"/>
      <c r="Q440" s="1"/>
      <c r="R440" s="1"/>
    </row>
    <row r="441" spans="2:18" ht="15.75" customHeight="1">
      <c r="B441" s="1"/>
      <c r="C441" s="1"/>
      <c r="D441" s="1"/>
      <c r="E441" s="1"/>
      <c r="F441" s="1"/>
      <c r="G441" s="1"/>
      <c r="H441" s="1"/>
      <c r="I441" s="1"/>
      <c r="J441" s="1"/>
      <c r="K441" s="1"/>
      <c r="L441" s="1"/>
      <c r="M441" s="1"/>
      <c r="N441" s="1"/>
      <c r="O441" s="1"/>
      <c r="P441" s="1"/>
      <c r="Q441" s="1"/>
      <c r="R441" s="1"/>
    </row>
    <row r="442" spans="2:18" ht="15.75" customHeight="1">
      <c r="B442" s="1"/>
      <c r="C442" s="1"/>
      <c r="D442" s="1"/>
      <c r="E442" s="1"/>
      <c r="F442" s="1"/>
      <c r="G442" s="1"/>
      <c r="H442" s="1"/>
      <c r="I442" s="1"/>
      <c r="J442" s="1"/>
      <c r="K442" s="1"/>
      <c r="L442" s="1"/>
      <c r="M442" s="1"/>
      <c r="N442" s="1"/>
      <c r="O442" s="1"/>
      <c r="P442" s="1"/>
      <c r="Q442" s="1"/>
      <c r="R442" s="1"/>
    </row>
    <row r="443" spans="2:18" ht="15.75" customHeight="1">
      <c r="B443" s="1"/>
      <c r="C443" s="1"/>
      <c r="D443" s="1"/>
      <c r="E443" s="1"/>
      <c r="F443" s="1"/>
      <c r="G443" s="1"/>
      <c r="H443" s="1"/>
      <c r="I443" s="1"/>
      <c r="J443" s="1"/>
      <c r="K443" s="1"/>
      <c r="L443" s="1"/>
      <c r="M443" s="1"/>
      <c r="N443" s="1"/>
      <c r="O443" s="1"/>
      <c r="P443" s="1"/>
      <c r="Q443" s="1"/>
      <c r="R443" s="1"/>
    </row>
    <row r="444" spans="2:18" ht="15.75" customHeight="1">
      <c r="B444" s="1"/>
      <c r="C444" s="1"/>
      <c r="D444" s="1"/>
      <c r="E444" s="1"/>
      <c r="F444" s="1"/>
      <c r="G444" s="1"/>
      <c r="H444" s="1"/>
      <c r="I444" s="1"/>
      <c r="J444" s="1"/>
      <c r="K444" s="1"/>
      <c r="L444" s="1"/>
      <c r="M444" s="1"/>
      <c r="N444" s="1"/>
      <c r="O444" s="1"/>
      <c r="P444" s="1"/>
      <c r="Q444" s="1"/>
      <c r="R444" s="1"/>
    </row>
    <row r="445" spans="2:18" ht="15.75" customHeight="1">
      <c r="B445" s="1"/>
      <c r="C445" s="1"/>
      <c r="D445" s="1"/>
      <c r="E445" s="1"/>
      <c r="F445" s="1"/>
      <c r="G445" s="1"/>
      <c r="H445" s="1"/>
      <c r="I445" s="1"/>
      <c r="J445" s="1"/>
      <c r="K445" s="1"/>
      <c r="L445" s="1"/>
      <c r="M445" s="1"/>
      <c r="N445" s="1"/>
      <c r="O445" s="1"/>
      <c r="P445" s="1"/>
      <c r="Q445" s="1"/>
      <c r="R445" s="1"/>
    </row>
    <row r="446" spans="2:18" ht="15.75" customHeight="1">
      <c r="B446" s="1"/>
      <c r="C446" s="1"/>
      <c r="D446" s="1"/>
      <c r="E446" s="1"/>
      <c r="F446" s="1"/>
      <c r="G446" s="1"/>
      <c r="H446" s="1"/>
      <c r="I446" s="1"/>
      <c r="J446" s="1"/>
      <c r="K446" s="1"/>
      <c r="L446" s="1"/>
      <c r="M446" s="1"/>
      <c r="N446" s="1"/>
      <c r="O446" s="1"/>
      <c r="P446" s="1"/>
      <c r="Q446" s="1"/>
      <c r="R446" s="1"/>
    </row>
    <row r="447" spans="2:18" ht="15.75" customHeight="1">
      <c r="B447" s="1"/>
      <c r="C447" s="1"/>
      <c r="D447" s="1"/>
      <c r="E447" s="1"/>
      <c r="F447" s="1"/>
      <c r="G447" s="1"/>
      <c r="H447" s="1"/>
      <c r="I447" s="1"/>
      <c r="J447" s="1"/>
      <c r="K447" s="1"/>
      <c r="L447" s="1"/>
      <c r="M447" s="1"/>
      <c r="N447" s="1"/>
      <c r="O447" s="1"/>
      <c r="P447" s="1"/>
      <c r="Q447" s="1"/>
      <c r="R447" s="1"/>
    </row>
    <row r="448" spans="2:18" ht="15.75" customHeight="1">
      <c r="B448" s="1"/>
      <c r="C448" s="1"/>
      <c r="D448" s="1"/>
      <c r="E448" s="1"/>
      <c r="F448" s="1"/>
      <c r="G448" s="1"/>
      <c r="H448" s="1"/>
      <c r="I448" s="1"/>
      <c r="J448" s="1"/>
      <c r="K448" s="1"/>
      <c r="L448" s="1"/>
      <c r="M448" s="1"/>
      <c r="N448" s="1"/>
      <c r="O448" s="1"/>
      <c r="P448" s="1"/>
      <c r="Q448" s="1"/>
      <c r="R448" s="1"/>
    </row>
    <row r="449" spans="2:18" ht="15.75" customHeight="1">
      <c r="B449" s="1"/>
      <c r="C449" s="1"/>
      <c r="D449" s="1"/>
      <c r="E449" s="1"/>
      <c r="F449" s="1"/>
      <c r="G449" s="1"/>
      <c r="H449" s="1"/>
      <c r="I449" s="1"/>
      <c r="J449" s="1"/>
      <c r="K449" s="1"/>
      <c r="L449" s="1"/>
      <c r="M449" s="1"/>
      <c r="N449" s="1"/>
      <c r="O449" s="1"/>
      <c r="P449" s="1"/>
      <c r="Q449" s="1"/>
      <c r="R449" s="1"/>
    </row>
    <row r="450" spans="2:18" ht="15.75" customHeight="1">
      <c r="B450" s="1"/>
      <c r="C450" s="1"/>
      <c r="D450" s="1"/>
      <c r="E450" s="1"/>
      <c r="F450" s="1"/>
      <c r="G450" s="1"/>
      <c r="H450" s="1"/>
      <c r="I450" s="1"/>
      <c r="J450" s="1"/>
      <c r="K450" s="1"/>
      <c r="L450" s="1"/>
      <c r="M450" s="1"/>
      <c r="N450" s="1"/>
      <c r="O450" s="1"/>
      <c r="P450" s="1"/>
      <c r="Q450" s="1"/>
      <c r="R450" s="1"/>
    </row>
    <row r="451" spans="2:18" ht="15.75" customHeight="1">
      <c r="B451" s="1"/>
      <c r="C451" s="1"/>
      <c r="D451" s="1"/>
      <c r="E451" s="1"/>
      <c r="F451" s="1"/>
      <c r="G451" s="1"/>
      <c r="H451" s="1"/>
      <c r="I451" s="1"/>
      <c r="J451" s="1"/>
      <c r="K451" s="1"/>
      <c r="L451" s="1"/>
      <c r="M451" s="1"/>
      <c r="N451" s="1"/>
      <c r="O451" s="1"/>
      <c r="P451" s="1"/>
      <c r="Q451" s="1"/>
      <c r="R451" s="1"/>
    </row>
    <row r="452" spans="2:18" ht="15.75" customHeight="1">
      <c r="B452" s="1"/>
      <c r="C452" s="1"/>
      <c r="D452" s="1"/>
      <c r="E452" s="1"/>
      <c r="F452" s="1"/>
      <c r="G452" s="1"/>
      <c r="H452" s="1"/>
      <c r="I452" s="1"/>
      <c r="J452" s="1"/>
      <c r="K452" s="1"/>
      <c r="L452" s="1"/>
      <c r="M452" s="1"/>
      <c r="N452" s="1"/>
      <c r="O452" s="1"/>
      <c r="P452" s="1"/>
      <c r="Q452" s="1"/>
      <c r="R452" s="1"/>
    </row>
    <row r="453" spans="2:18" ht="15.75" customHeight="1">
      <c r="B453" s="1"/>
      <c r="C453" s="1"/>
      <c r="D453" s="1"/>
      <c r="E453" s="1"/>
      <c r="F453" s="1"/>
      <c r="G453" s="1"/>
      <c r="H453" s="1"/>
      <c r="I453" s="1"/>
      <c r="J453" s="1"/>
      <c r="K453" s="1"/>
      <c r="L453" s="1"/>
      <c r="M453" s="1"/>
      <c r="N453" s="1"/>
      <c r="O453" s="1"/>
      <c r="P453" s="1"/>
      <c r="Q453" s="1"/>
      <c r="R453" s="1"/>
    </row>
    <row r="454" spans="2:18" ht="15.75" customHeight="1">
      <c r="B454" s="1"/>
      <c r="C454" s="1"/>
      <c r="D454" s="1"/>
      <c r="E454" s="1"/>
      <c r="F454" s="1"/>
      <c r="G454" s="1"/>
      <c r="H454" s="1"/>
      <c r="I454" s="1"/>
      <c r="J454" s="1"/>
      <c r="K454" s="1"/>
      <c r="L454" s="1"/>
      <c r="M454" s="1"/>
      <c r="N454" s="1"/>
      <c r="O454" s="1"/>
      <c r="P454" s="1"/>
      <c r="Q454" s="1"/>
      <c r="R454" s="1"/>
    </row>
    <row r="455" spans="2:18" ht="15.75" customHeight="1">
      <c r="B455" s="1"/>
      <c r="C455" s="1"/>
      <c r="D455" s="1"/>
      <c r="E455" s="1"/>
      <c r="F455" s="1"/>
      <c r="G455" s="1"/>
      <c r="H455" s="1"/>
      <c r="I455" s="1"/>
      <c r="J455" s="1"/>
      <c r="K455" s="1"/>
      <c r="L455" s="1"/>
      <c r="M455" s="1"/>
      <c r="N455" s="1"/>
      <c r="O455" s="1"/>
      <c r="P455" s="1"/>
      <c r="Q455" s="1"/>
      <c r="R455" s="1"/>
    </row>
    <row r="456" spans="2:18" ht="15.75" customHeight="1">
      <c r="B456" s="1"/>
      <c r="C456" s="1"/>
      <c r="D456" s="1"/>
      <c r="E456" s="1"/>
      <c r="F456" s="1"/>
      <c r="G456" s="1"/>
      <c r="H456" s="1"/>
      <c r="I456" s="1"/>
      <c r="J456" s="1"/>
      <c r="K456" s="1"/>
      <c r="L456" s="1"/>
      <c r="M456" s="1"/>
      <c r="N456" s="1"/>
      <c r="O456" s="1"/>
      <c r="P456" s="1"/>
      <c r="Q456" s="1"/>
      <c r="R456" s="1"/>
    </row>
    <row r="457" spans="2:18" ht="15.75" customHeight="1">
      <c r="B457" s="1"/>
      <c r="C457" s="1"/>
      <c r="D457" s="1"/>
      <c r="E457" s="1"/>
      <c r="F457" s="1"/>
      <c r="G457" s="1"/>
      <c r="H457" s="1"/>
      <c r="I457" s="1"/>
      <c r="J457" s="1"/>
      <c r="K457" s="1"/>
      <c r="L457" s="1"/>
      <c r="M457" s="1"/>
      <c r="N457" s="1"/>
      <c r="O457" s="1"/>
      <c r="P457" s="1"/>
      <c r="Q457" s="1"/>
      <c r="R457" s="1"/>
    </row>
    <row r="458" spans="2:18" ht="15.75" customHeight="1">
      <c r="B458" s="1"/>
      <c r="C458" s="1"/>
      <c r="D458" s="1"/>
      <c r="E458" s="1"/>
      <c r="F458" s="1"/>
      <c r="G458" s="1"/>
      <c r="H458" s="1"/>
      <c r="I458" s="1"/>
      <c r="J458" s="1"/>
      <c r="K458" s="1"/>
      <c r="L458" s="1"/>
      <c r="M458" s="1"/>
      <c r="N458" s="1"/>
      <c r="O458" s="1"/>
      <c r="P458" s="1"/>
      <c r="Q458" s="1"/>
      <c r="R458" s="1"/>
    </row>
    <row r="459" spans="2:18" ht="15.75" customHeight="1">
      <c r="B459" s="1"/>
      <c r="C459" s="1"/>
      <c r="D459" s="1"/>
      <c r="E459" s="1"/>
      <c r="F459" s="1"/>
      <c r="G459" s="1"/>
      <c r="H459" s="1"/>
      <c r="I459" s="1"/>
      <c r="J459" s="1"/>
      <c r="K459" s="1"/>
      <c r="L459" s="1"/>
      <c r="M459" s="1"/>
      <c r="N459" s="1"/>
      <c r="O459" s="1"/>
      <c r="P459" s="1"/>
      <c r="Q459" s="1"/>
      <c r="R459" s="1"/>
    </row>
    <row r="460" spans="2:18" ht="15.75" customHeight="1">
      <c r="B460" s="1"/>
      <c r="C460" s="1"/>
      <c r="D460" s="1"/>
      <c r="E460" s="1"/>
      <c r="F460" s="1"/>
      <c r="G460" s="1"/>
      <c r="H460" s="1"/>
      <c r="I460" s="1"/>
      <c r="J460" s="1"/>
      <c r="K460" s="1"/>
      <c r="L460" s="1"/>
      <c r="M460" s="1"/>
      <c r="N460" s="1"/>
      <c r="O460" s="1"/>
      <c r="P460" s="1"/>
      <c r="Q460" s="1"/>
      <c r="R460" s="1"/>
    </row>
    <row r="461" spans="2:18" ht="15.75" customHeight="1">
      <c r="B461" s="1"/>
      <c r="C461" s="1"/>
      <c r="D461" s="1"/>
      <c r="E461" s="1"/>
      <c r="F461" s="1"/>
      <c r="G461" s="1"/>
      <c r="H461" s="1"/>
      <c r="I461" s="1"/>
      <c r="J461" s="1"/>
      <c r="K461" s="1"/>
      <c r="L461" s="1"/>
      <c r="M461" s="1"/>
      <c r="N461" s="1"/>
      <c r="O461" s="1"/>
      <c r="P461" s="1"/>
      <c r="Q461" s="1"/>
      <c r="R461" s="1"/>
    </row>
    <row r="462" spans="2:18" ht="15.75" customHeight="1">
      <c r="B462" s="1"/>
      <c r="C462" s="1"/>
      <c r="D462" s="1"/>
      <c r="E462" s="1"/>
      <c r="F462" s="1"/>
      <c r="G462" s="1"/>
      <c r="H462" s="1"/>
      <c r="I462" s="1"/>
      <c r="J462" s="1"/>
      <c r="K462" s="1"/>
      <c r="L462" s="1"/>
      <c r="M462" s="1"/>
      <c r="N462" s="1"/>
      <c r="O462" s="1"/>
      <c r="P462" s="1"/>
      <c r="Q462" s="1"/>
      <c r="R462" s="1"/>
    </row>
    <row r="463" spans="2:18" ht="15.75" customHeight="1">
      <c r="B463" s="1"/>
      <c r="C463" s="1"/>
      <c r="D463" s="1"/>
      <c r="E463" s="1"/>
      <c r="F463" s="1"/>
      <c r="G463" s="1"/>
      <c r="H463" s="1"/>
      <c r="I463" s="1"/>
      <c r="J463" s="1"/>
      <c r="K463" s="1"/>
      <c r="L463" s="1"/>
      <c r="M463" s="1"/>
      <c r="N463" s="1"/>
      <c r="O463" s="1"/>
      <c r="P463" s="1"/>
      <c r="Q463" s="1"/>
      <c r="R463" s="1"/>
    </row>
    <row r="464" spans="2:18" ht="15.75" customHeight="1">
      <c r="B464" s="1"/>
      <c r="C464" s="1"/>
      <c r="D464" s="1"/>
      <c r="E464" s="1"/>
      <c r="F464" s="1"/>
      <c r="G464" s="1"/>
      <c r="H464" s="1"/>
      <c r="I464" s="1"/>
      <c r="J464" s="1"/>
      <c r="K464" s="1"/>
      <c r="L464" s="1"/>
      <c r="M464" s="1"/>
      <c r="N464" s="1"/>
      <c r="O464" s="1"/>
      <c r="P464" s="1"/>
      <c r="Q464" s="1"/>
      <c r="R464" s="1"/>
    </row>
    <row r="465" spans="2:18" ht="15.75" customHeight="1">
      <c r="B465" s="1"/>
      <c r="C465" s="1"/>
      <c r="D465" s="1"/>
      <c r="E465" s="1"/>
      <c r="F465" s="1"/>
      <c r="G465" s="1"/>
      <c r="H465" s="1"/>
      <c r="I465" s="1"/>
      <c r="J465" s="1"/>
      <c r="K465" s="1"/>
      <c r="L465" s="1"/>
      <c r="M465" s="1"/>
      <c r="N465" s="1"/>
      <c r="O465" s="1"/>
      <c r="P465" s="1"/>
      <c r="Q465" s="1"/>
      <c r="R465" s="1"/>
    </row>
    <row r="466" spans="2:18" ht="15.75" customHeight="1">
      <c r="B466" s="1"/>
      <c r="C466" s="1"/>
      <c r="D466" s="1"/>
      <c r="E466" s="1"/>
      <c r="F466" s="1"/>
      <c r="G466" s="1"/>
      <c r="H466" s="1"/>
      <c r="I466" s="1"/>
      <c r="J466" s="1"/>
      <c r="K466" s="1"/>
      <c r="L466" s="1"/>
      <c r="M466" s="1"/>
      <c r="N466" s="1"/>
      <c r="O466" s="1"/>
      <c r="P466" s="1"/>
      <c r="Q466" s="1"/>
      <c r="R466" s="1"/>
    </row>
    <row r="467" spans="2:18" ht="15.75" customHeight="1">
      <c r="B467" s="1"/>
      <c r="C467" s="1"/>
      <c r="D467" s="1"/>
      <c r="E467" s="1"/>
      <c r="F467" s="1"/>
      <c r="G467" s="1"/>
      <c r="H467" s="1"/>
      <c r="I467" s="1"/>
      <c r="J467" s="1"/>
      <c r="K467" s="1"/>
      <c r="L467" s="1"/>
      <c r="M467" s="1"/>
      <c r="N467" s="1"/>
      <c r="O467" s="1"/>
      <c r="P467" s="1"/>
      <c r="Q467" s="1"/>
      <c r="R467" s="1"/>
    </row>
    <row r="468" spans="2:18" ht="15.75" customHeight="1">
      <c r="B468" s="1"/>
      <c r="C468" s="1"/>
      <c r="D468" s="1"/>
      <c r="E468" s="1"/>
      <c r="F468" s="1"/>
      <c r="G468" s="1"/>
      <c r="H468" s="1"/>
      <c r="I468" s="1"/>
      <c r="J468" s="1"/>
      <c r="K468" s="1"/>
      <c r="L468" s="1"/>
      <c r="M468" s="1"/>
      <c r="N468" s="1"/>
      <c r="O468" s="1"/>
      <c r="P468" s="1"/>
      <c r="Q468" s="1"/>
      <c r="R468" s="1"/>
    </row>
    <row r="469" spans="2:18" ht="15.75" customHeight="1">
      <c r="B469" s="1"/>
      <c r="C469" s="1"/>
      <c r="D469" s="1"/>
      <c r="E469" s="1"/>
      <c r="F469" s="1"/>
      <c r="G469" s="1"/>
      <c r="H469" s="1"/>
      <c r="I469" s="1"/>
      <c r="J469" s="1"/>
      <c r="K469" s="1"/>
      <c r="L469" s="1"/>
      <c r="M469" s="1"/>
      <c r="N469" s="1"/>
      <c r="O469" s="1"/>
      <c r="P469" s="1"/>
      <c r="Q469" s="1"/>
      <c r="R469" s="1"/>
    </row>
    <row r="470" spans="2:18" ht="15.75" customHeight="1">
      <c r="B470" s="1"/>
      <c r="C470" s="1"/>
      <c r="D470" s="1"/>
      <c r="E470" s="1"/>
      <c r="F470" s="1"/>
      <c r="G470" s="1"/>
      <c r="H470" s="1"/>
      <c r="I470" s="1"/>
      <c r="J470" s="1"/>
      <c r="K470" s="1"/>
      <c r="L470" s="1"/>
      <c r="M470" s="1"/>
      <c r="N470" s="1"/>
      <c r="O470" s="1"/>
      <c r="P470" s="1"/>
      <c r="Q470" s="1"/>
      <c r="R470" s="1"/>
    </row>
    <row r="471" spans="2:18" ht="15.75" customHeight="1">
      <c r="B471" s="1"/>
      <c r="C471" s="1"/>
      <c r="D471" s="1"/>
      <c r="E471" s="1"/>
      <c r="F471" s="1"/>
      <c r="G471" s="1"/>
      <c r="H471" s="1"/>
      <c r="I471" s="1"/>
      <c r="J471" s="1"/>
      <c r="K471" s="1"/>
      <c r="L471" s="1"/>
      <c r="M471" s="1"/>
      <c r="N471" s="1"/>
      <c r="O471" s="1"/>
      <c r="P471" s="1"/>
      <c r="Q471" s="1"/>
      <c r="R471" s="1"/>
    </row>
    <row r="472" spans="2:18" ht="15.75" customHeight="1">
      <c r="B472" s="1"/>
      <c r="C472" s="1"/>
      <c r="D472" s="1"/>
      <c r="E472" s="1"/>
      <c r="F472" s="1"/>
      <c r="G472" s="1"/>
      <c r="H472" s="1"/>
      <c r="I472" s="1"/>
      <c r="J472" s="1"/>
      <c r="K472" s="1"/>
      <c r="L472" s="1"/>
      <c r="M472" s="1"/>
      <c r="N472" s="1"/>
      <c r="O472" s="1"/>
      <c r="P472" s="1"/>
      <c r="Q472" s="1"/>
      <c r="R472" s="1"/>
    </row>
    <row r="473" spans="2:18" ht="15.75" customHeight="1">
      <c r="B473" s="1"/>
      <c r="C473" s="1"/>
      <c r="D473" s="1"/>
      <c r="E473" s="1"/>
      <c r="F473" s="1"/>
      <c r="G473" s="1"/>
      <c r="H473" s="1"/>
      <c r="I473" s="1"/>
      <c r="J473" s="1"/>
      <c r="K473" s="1"/>
      <c r="L473" s="1"/>
      <c r="M473" s="1"/>
      <c r="N473" s="1"/>
      <c r="O473" s="1"/>
      <c r="P473" s="1"/>
      <c r="Q473" s="1"/>
      <c r="R473" s="1"/>
    </row>
    <row r="474" spans="2:18" ht="15.75" customHeight="1">
      <c r="B474" s="1"/>
      <c r="C474" s="1"/>
      <c r="D474" s="1"/>
      <c r="E474" s="1"/>
      <c r="F474" s="1"/>
      <c r="G474" s="1"/>
      <c r="H474" s="1"/>
      <c r="I474" s="1"/>
      <c r="J474" s="1"/>
      <c r="K474" s="1"/>
      <c r="L474" s="1"/>
      <c r="M474" s="1"/>
      <c r="N474" s="1"/>
      <c r="O474" s="1"/>
      <c r="P474" s="1"/>
      <c r="Q474" s="1"/>
      <c r="R474" s="1"/>
    </row>
    <row r="475" spans="2:18" ht="15.75" customHeight="1">
      <c r="B475" s="1"/>
      <c r="C475" s="1"/>
      <c r="D475" s="1"/>
      <c r="E475" s="1"/>
      <c r="F475" s="1"/>
      <c r="G475" s="1"/>
      <c r="H475" s="1"/>
      <c r="I475" s="1"/>
      <c r="J475" s="1"/>
      <c r="K475" s="1"/>
      <c r="L475" s="1"/>
      <c r="M475" s="1"/>
      <c r="N475" s="1"/>
      <c r="O475" s="1"/>
      <c r="P475" s="1"/>
      <c r="Q475" s="1"/>
      <c r="R475" s="1"/>
    </row>
    <row r="476" spans="2:18" ht="15.75" customHeight="1">
      <c r="B476" s="1"/>
      <c r="C476" s="1"/>
      <c r="D476" s="1"/>
      <c r="E476" s="1"/>
      <c r="F476" s="1"/>
      <c r="G476" s="1"/>
      <c r="H476" s="1"/>
      <c r="I476" s="1"/>
      <c r="J476" s="1"/>
      <c r="K476" s="1"/>
      <c r="L476" s="1"/>
      <c r="M476" s="1"/>
      <c r="N476" s="1"/>
      <c r="O476" s="1"/>
      <c r="P476" s="1"/>
      <c r="Q476" s="1"/>
      <c r="R476" s="1"/>
    </row>
    <row r="477" spans="2:18" ht="15.75" customHeight="1">
      <c r="B477" s="1"/>
      <c r="C477" s="1"/>
      <c r="D477" s="1"/>
      <c r="E477" s="1"/>
      <c r="F477" s="1"/>
      <c r="G477" s="1"/>
      <c r="H477" s="1"/>
      <c r="I477" s="1"/>
      <c r="J477" s="1"/>
      <c r="K477" s="1"/>
      <c r="L477" s="1"/>
      <c r="M477" s="1"/>
      <c r="N477" s="1"/>
      <c r="O477" s="1"/>
      <c r="P477" s="1"/>
      <c r="Q477" s="1"/>
      <c r="R477" s="1"/>
    </row>
    <row r="478" spans="2:18" ht="15.75" customHeight="1">
      <c r="B478" s="1"/>
      <c r="C478" s="1"/>
      <c r="D478" s="1"/>
      <c r="E478" s="1"/>
      <c r="F478" s="1"/>
      <c r="G478" s="1"/>
      <c r="H478" s="1"/>
      <c r="I478" s="1"/>
      <c r="J478" s="1"/>
      <c r="K478" s="1"/>
      <c r="L478" s="1"/>
      <c r="M478" s="1"/>
      <c r="N478" s="1"/>
      <c r="O478" s="1"/>
      <c r="P478" s="1"/>
      <c r="Q478" s="1"/>
      <c r="R478" s="1"/>
    </row>
    <row r="479" spans="2:18" ht="15.75" customHeight="1">
      <c r="B479" s="1"/>
      <c r="C479" s="1"/>
      <c r="D479" s="1"/>
      <c r="E479" s="1"/>
      <c r="F479" s="1"/>
      <c r="G479" s="1"/>
      <c r="H479" s="1"/>
      <c r="I479" s="1"/>
      <c r="J479" s="1"/>
      <c r="K479" s="1"/>
      <c r="L479" s="1"/>
      <c r="M479" s="1"/>
      <c r="N479" s="1"/>
      <c r="O479" s="1"/>
      <c r="P479" s="1"/>
      <c r="Q479" s="1"/>
      <c r="R479" s="1"/>
    </row>
    <row r="480" spans="2:18" ht="15.75" customHeight="1">
      <c r="B480" s="1"/>
      <c r="C480" s="1"/>
      <c r="D480" s="1"/>
      <c r="E480" s="1"/>
      <c r="F480" s="1"/>
      <c r="G480" s="1"/>
      <c r="H480" s="1"/>
      <c r="I480" s="1"/>
      <c r="J480" s="1"/>
      <c r="K480" s="1"/>
      <c r="L480" s="1"/>
      <c r="M480" s="1"/>
      <c r="N480" s="1"/>
      <c r="O480" s="1"/>
      <c r="P480" s="1"/>
      <c r="Q480" s="1"/>
      <c r="R480" s="1"/>
    </row>
    <row r="481" spans="2:18" ht="15.75" customHeight="1">
      <c r="B481" s="1"/>
      <c r="C481" s="1"/>
      <c r="D481" s="1"/>
      <c r="E481" s="1"/>
      <c r="F481" s="1"/>
      <c r="G481" s="1"/>
      <c r="H481" s="1"/>
      <c r="I481" s="1"/>
      <c r="J481" s="1"/>
      <c r="K481" s="1"/>
      <c r="L481" s="1"/>
      <c r="M481" s="1"/>
      <c r="N481" s="1"/>
      <c r="O481" s="1"/>
      <c r="P481" s="1"/>
      <c r="Q481" s="1"/>
      <c r="R481" s="1"/>
    </row>
    <row r="482" spans="2:18" ht="15.75" customHeight="1">
      <c r="B482" s="1"/>
      <c r="C482" s="1"/>
      <c r="D482" s="1"/>
      <c r="E482" s="1"/>
      <c r="F482" s="1"/>
      <c r="G482" s="1"/>
      <c r="H482" s="1"/>
      <c r="I482" s="1"/>
      <c r="J482" s="1"/>
      <c r="K482" s="1"/>
      <c r="L482" s="1"/>
      <c r="M482" s="1"/>
      <c r="N482" s="1"/>
      <c r="O482" s="1"/>
      <c r="P482" s="1"/>
      <c r="Q482" s="1"/>
      <c r="R482" s="1"/>
    </row>
    <row r="483" spans="2:18" ht="15.75" customHeight="1">
      <c r="B483" s="1"/>
      <c r="C483" s="1"/>
      <c r="D483" s="1"/>
      <c r="E483" s="1"/>
      <c r="F483" s="1"/>
      <c r="G483" s="1"/>
      <c r="H483" s="1"/>
      <c r="I483" s="1"/>
      <c r="J483" s="1"/>
      <c r="K483" s="1"/>
      <c r="L483" s="1"/>
      <c r="M483" s="1"/>
      <c r="N483" s="1"/>
      <c r="O483" s="1"/>
      <c r="P483" s="1"/>
      <c r="Q483" s="1"/>
      <c r="R483" s="1"/>
    </row>
    <row r="484" spans="2:18" ht="15.75" customHeight="1">
      <c r="B484" s="1"/>
      <c r="C484" s="1"/>
      <c r="D484" s="1"/>
      <c r="E484" s="1"/>
      <c r="F484" s="1"/>
      <c r="G484" s="1"/>
      <c r="H484" s="1"/>
      <c r="I484" s="1"/>
      <c r="J484" s="1"/>
      <c r="K484" s="1"/>
      <c r="L484" s="1"/>
      <c r="M484" s="1"/>
      <c r="N484" s="1"/>
      <c r="O484" s="1"/>
      <c r="P484" s="1"/>
      <c r="Q484" s="1"/>
      <c r="R484" s="1"/>
    </row>
    <row r="485" spans="2:18" ht="15.75" customHeight="1">
      <c r="B485" s="1"/>
      <c r="C485" s="1"/>
      <c r="D485" s="1"/>
      <c r="E485" s="1"/>
      <c r="F485" s="1"/>
      <c r="G485" s="1"/>
      <c r="H485" s="1"/>
      <c r="I485" s="1"/>
      <c r="J485" s="1"/>
      <c r="K485" s="1"/>
      <c r="L485" s="1"/>
      <c r="M485" s="1"/>
      <c r="N485" s="1"/>
      <c r="O485" s="1"/>
      <c r="P485" s="1"/>
      <c r="Q485" s="1"/>
      <c r="R485" s="1"/>
    </row>
    <row r="486" spans="2:18" ht="15.75" customHeight="1">
      <c r="B486" s="1"/>
      <c r="C486" s="1"/>
      <c r="D486" s="1"/>
      <c r="E486" s="1"/>
      <c r="F486" s="1"/>
      <c r="G486" s="1"/>
      <c r="H486" s="1"/>
      <c r="I486" s="1"/>
      <c r="J486" s="1"/>
      <c r="K486" s="1"/>
      <c r="L486" s="1"/>
      <c r="M486" s="1"/>
      <c r="N486" s="1"/>
      <c r="O486" s="1"/>
      <c r="P486" s="1"/>
      <c r="Q486" s="1"/>
      <c r="R486" s="1"/>
    </row>
    <row r="487" spans="2:18" ht="15.75" customHeight="1">
      <c r="B487" s="1"/>
      <c r="C487" s="1"/>
      <c r="D487" s="1"/>
      <c r="E487" s="1"/>
      <c r="F487" s="1"/>
      <c r="G487" s="1"/>
      <c r="H487" s="1"/>
      <c r="I487" s="1"/>
      <c r="J487" s="1"/>
      <c r="K487" s="1"/>
      <c r="L487" s="1"/>
      <c r="M487" s="1"/>
      <c r="N487" s="1"/>
      <c r="O487" s="1"/>
      <c r="P487" s="1"/>
      <c r="Q487" s="1"/>
      <c r="R487" s="1"/>
    </row>
    <row r="488" spans="2:18" ht="15.75" customHeight="1">
      <c r="B488" s="1"/>
      <c r="C488" s="1"/>
      <c r="D488" s="1"/>
      <c r="E488" s="1"/>
      <c r="F488" s="1"/>
      <c r="G488" s="1"/>
      <c r="H488" s="1"/>
      <c r="I488" s="1"/>
      <c r="J488" s="1"/>
      <c r="K488" s="1"/>
      <c r="L488" s="1"/>
      <c r="M488" s="1"/>
      <c r="N488" s="1"/>
      <c r="O488" s="1"/>
      <c r="P488" s="1"/>
      <c r="Q488" s="1"/>
      <c r="R488" s="1"/>
    </row>
    <row r="489" spans="2:18" ht="15.75" customHeight="1">
      <c r="B489" s="1"/>
      <c r="C489" s="1"/>
      <c r="D489" s="1"/>
      <c r="E489" s="1"/>
      <c r="F489" s="1"/>
      <c r="G489" s="1"/>
      <c r="H489" s="1"/>
      <c r="I489" s="1"/>
      <c r="J489" s="1"/>
      <c r="K489" s="1"/>
      <c r="L489" s="1"/>
      <c r="M489" s="1"/>
      <c r="N489" s="1"/>
      <c r="O489" s="1"/>
      <c r="P489" s="1"/>
      <c r="Q489" s="1"/>
      <c r="R489" s="1"/>
    </row>
    <row r="490" spans="2:18" ht="15.75" customHeight="1">
      <c r="B490" s="1"/>
      <c r="C490" s="1"/>
      <c r="D490" s="1"/>
      <c r="E490" s="1"/>
      <c r="F490" s="1"/>
      <c r="G490" s="1"/>
      <c r="H490" s="1"/>
      <c r="I490" s="1"/>
      <c r="J490" s="1"/>
      <c r="K490" s="1"/>
      <c r="L490" s="1"/>
      <c r="M490" s="1"/>
      <c r="N490" s="1"/>
      <c r="O490" s="1"/>
      <c r="P490" s="1"/>
      <c r="Q490" s="1"/>
      <c r="R490" s="1"/>
    </row>
    <row r="491" spans="2:18" ht="15.75" customHeight="1">
      <c r="B491" s="1"/>
      <c r="C491" s="1"/>
      <c r="D491" s="1"/>
      <c r="E491" s="1"/>
      <c r="F491" s="1"/>
      <c r="G491" s="1"/>
      <c r="H491" s="1"/>
      <c r="I491" s="1"/>
      <c r="J491" s="1"/>
      <c r="K491" s="1"/>
      <c r="L491" s="1"/>
      <c r="M491" s="1"/>
      <c r="N491" s="1"/>
      <c r="O491" s="1"/>
      <c r="P491" s="1"/>
      <c r="Q491" s="1"/>
      <c r="R491" s="1"/>
    </row>
    <row r="492" spans="2:18" ht="15.75" customHeight="1">
      <c r="B492" s="1"/>
      <c r="C492" s="1"/>
      <c r="D492" s="1"/>
      <c r="E492" s="1"/>
      <c r="F492" s="1"/>
      <c r="G492" s="1"/>
      <c r="H492" s="1"/>
      <c r="I492" s="1"/>
      <c r="J492" s="1"/>
      <c r="K492" s="1"/>
      <c r="L492" s="1"/>
      <c r="M492" s="1"/>
      <c r="N492" s="1"/>
      <c r="O492" s="1"/>
      <c r="P492" s="1"/>
      <c r="Q492" s="1"/>
      <c r="R492" s="1"/>
    </row>
    <row r="493" spans="2:18" ht="15.75" customHeight="1">
      <c r="B493" s="1"/>
      <c r="C493" s="1"/>
      <c r="D493" s="1"/>
      <c r="E493" s="1"/>
      <c r="F493" s="1"/>
      <c r="G493" s="1"/>
      <c r="H493" s="1"/>
      <c r="I493" s="1"/>
      <c r="J493" s="1"/>
      <c r="K493" s="1"/>
      <c r="L493" s="1"/>
      <c r="M493" s="1"/>
      <c r="N493" s="1"/>
      <c r="O493" s="1"/>
      <c r="P493" s="1"/>
      <c r="Q493" s="1"/>
      <c r="R493" s="1"/>
    </row>
    <row r="494" spans="2:18" ht="15.75" customHeight="1">
      <c r="B494" s="1"/>
      <c r="C494" s="1"/>
      <c r="D494" s="1"/>
      <c r="E494" s="1"/>
      <c r="F494" s="1"/>
      <c r="G494" s="1"/>
      <c r="H494" s="1"/>
      <c r="I494" s="1"/>
      <c r="J494" s="1"/>
      <c r="K494" s="1"/>
      <c r="L494" s="1"/>
      <c r="M494" s="1"/>
      <c r="N494" s="1"/>
      <c r="O494" s="1"/>
      <c r="P494" s="1"/>
      <c r="Q494" s="1"/>
      <c r="R494" s="1"/>
    </row>
    <row r="495" spans="2:18" ht="15.75" customHeight="1">
      <c r="B495" s="1"/>
      <c r="C495" s="1"/>
      <c r="D495" s="1"/>
      <c r="E495" s="1"/>
      <c r="F495" s="1"/>
      <c r="G495" s="1"/>
      <c r="H495" s="1"/>
      <c r="I495" s="1"/>
      <c r="J495" s="1"/>
      <c r="K495" s="1"/>
      <c r="L495" s="1"/>
      <c r="M495" s="1"/>
      <c r="N495" s="1"/>
      <c r="O495" s="1"/>
      <c r="P495" s="1"/>
      <c r="Q495" s="1"/>
      <c r="R495" s="1"/>
    </row>
    <row r="496" spans="2:18" ht="15.75" customHeight="1">
      <c r="B496" s="1"/>
      <c r="C496" s="1"/>
      <c r="D496" s="1"/>
      <c r="E496" s="1"/>
      <c r="F496" s="1"/>
      <c r="G496" s="1"/>
      <c r="H496" s="1"/>
      <c r="I496" s="1"/>
      <c r="J496" s="1"/>
      <c r="K496" s="1"/>
      <c r="L496" s="1"/>
      <c r="M496" s="1"/>
      <c r="N496" s="1"/>
      <c r="O496" s="1"/>
      <c r="P496" s="1"/>
      <c r="Q496" s="1"/>
      <c r="R496" s="1"/>
    </row>
    <row r="497" spans="2:18" ht="15.75" customHeight="1">
      <c r="B497" s="1"/>
      <c r="C497" s="1"/>
      <c r="D497" s="1"/>
      <c r="E497" s="1"/>
      <c r="F497" s="1"/>
      <c r="G497" s="1"/>
      <c r="H497" s="1"/>
      <c r="I497" s="1"/>
      <c r="J497" s="1"/>
      <c r="K497" s="1"/>
      <c r="L497" s="1"/>
      <c r="M497" s="1"/>
      <c r="N497" s="1"/>
      <c r="O497" s="1"/>
      <c r="P497" s="1"/>
      <c r="Q497" s="1"/>
      <c r="R497" s="1"/>
    </row>
    <row r="498" spans="2:18" ht="15.75" customHeight="1">
      <c r="B498" s="1"/>
      <c r="C498" s="1"/>
      <c r="D498" s="1"/>
      <c r="E498" s="1"/>
      <c r="F498" s="1"/>
      <c r="G498" s="1"/>
      <c r="H498" s="1"/>
      <c r="I498" s="1"/>
      <c r="J498" s="1"/>
      <c r="K498" s="1"/>
      <c r="L498" s="1"/>
      <c r="M498" s="1"/>
      <c r="N498" s="1"/>
      <c r="O498" s="1"/>
      <c r="P498" s="1"/>
      <c r="Q498" s="1"/>
      <c r="R498" s="1"/>
    </row>
    <row r="499" spans="2:18" ht="15.75" customHeight="1">
      <c r="B499" s="1"/>
      <c r="C499" s="1"/>
      <c r="D499" s="1"/>
      <c r="E499" s="1"/>
      <c r="F499" s="1"/>
      <c r="G499" s="1"/>
      <c r="H499" s="1"/>
      <c r="I499" s="1"/>
      <c r="J499" s="1"/>
      <c r="K499" s="1"/>
      <c r="L499" s="1"/>
      <c r="M499" s="1"/>
      <c r="N499" s="1"/>
      <c r="O499" s="1"/>
      <c r="P499" s="1"/>
      <c r="Q499" s="1"/>
      <c r="R499" s="1"/>
    </row>
    <row r="500" spans="2:18" ht="15.75" customHeight="1">
      <c r="B500" s="1"/>
      <c r="C500" s="1"/>
      <c r="D500" s="1"/>
      <c r="E500" s="1"/>
      <c r="F500" s="1"/>
      <c r="G500" s="1"/>
      <c r="H500" s="1"/>
      <c r="I500" s="1"/>
      <c r="J500" s="1"/>
      <c r="K500" s="1"/>
      <c r="L500" s="1"/>
      <c r="M500" s="1"/>
      <c r="N500" s="1"/>
      <c r="O500" s="1"/>
      <c r="P500" s="1"/>
      <c r="Q500" s="1"/>
      <c r="R500" s="1"/>
    </row>
    <row r="501" spans="2:18" ht="15.75" customHeight="1">
      <c r="B501" s="1"/>
      <c r="C501" s="1"/>
      <c r="D501" s="1"/>
      <c r="E501" s="1"/>
      <c r="F501" s="1"/>
      <c r="G501" s="1"/>
      <c r="H501" s="1"/>
      <c r="I501" s="1"/>
      <c r="J501" s="1"/>
      <c r="K501" s="1"/>
      <c r="L501" s="1"/>
      <c r="M501" s="1"/>
      <c r="N501" s="1"/>
      <c r="O501" s="1"/>
      <c r="P501" s="1"/>
      <c r="Q501" s="1"/>
      <c r="R501" s="1"/>
    </row>
    <row r="502" spans="2:18" ht="15.75" customHeight="1">
      <c r="B502" s="1"/>
      <c r="C502" s="1"/>
      <c r="D502" s="1"/>
      <c r="E502" s="1"/>
      <c r="F502" s="1"/>
      <c r="G502" s="1"/>
      <c r="H502" s="1"/>
      <c r="I502" s="1"/>
      <c r="J502" s="1"/>
      <c r="K502" s="1"/>
      <c r="L502" s="1"/>
      <c r="M502" s="1"/>
      <c r="N502" s="1"/>
      <c r="O502" s="1"/>
      <c r="P502" s="1"/>
      <c r="Q502" s="1"/>
      <c r="R502" s="1"/>
    </row>
    <row r="503" spans="2:18" ht="15.75" customHeight="1">
      <c r="B503" s="1"/>
      <c r="C503" s="1"/>
      <c r="D503" s="1"/>
      <c r="E503" s="1"/>
      <c r="F503" s="1"/>
      <c r="G503" s="1"/>
      <c r="H503" s="1"/>
      <c r="I503" s="1"/>
      <c r="J503" s="1"/>
      <c r="K503" s="1"/>
      <c r="L503" s="1"/>
      <c r="M503" s="1"/>
      <c r="N503" s="1"/>
      <c r="O503" s="1"/>
      <c r="P503" s="1"/>
      <c r="Q503" s="1"/>
      <c r="R503" s="1"/>
    </row>
    <row r="504" spans="2:18" ht="15.75" customHeight="1">
      <c r="B504" s="1"/>
      <c r="C504" s="1"/>
      <c r="D504" s="1"/>
      <c r="E504" s="1"/>
      <c r="F504" s="1"/>
      <c r="G504" s="1"/>
      <c r="H504" s="1"/>
      <c r="I504" s="1"/>
      <c r="J504" s="1"/>
      <c r="K504" s="1"/>
      <c r="L504" s="1"/>
      <c r="M504" s="1"/>
      <c r="N504" s="1"/>
      <c r="O504" s="1"/>
      <c r="P504" s="1"/>
      <c r="Q504" s="1"/>
      <c r="R504" s="1"/>
    </row>
    <row r="505" spans="2:18" ht="15.75" customHeight="1">
      <c r="B505" s="1"/>
      <c r="C505" s="1"/>
      <c r="D505" s="1"/>
      <c r="E505" s="1"/>
      <c r="F505" s="1"/>
      <c r="G505" s="1"/>
      <c r="H505" s="1"/>
      <c r="I505" s="1"/>
      <c r="J505" s="1"/>
      <c r="K505" s="1"/>
      <c r="L505" s="1"/>
      <c r="M505" s="1"/>
      <c r="N505" s="1"/>
      <c r="O505" s="1"/>
      <c r="P505" s="1"/>
      <c r="Q505" s="1"/>
      <c r="R505" s="1"/>
    </row>
    <row r="506" spans="2:18" ht="15.75" customHeight="1">
      <c r="B506" s="1"/>
      <c r="C506" s="1"/>
      <c r="D506" s="1"/>
      <c r="E506" s="1"/>
      <c r="F506" s="1"/>
      <c r="G506" s="1"/>
      <c r="H506" s="1"/>
      <c r="I506" s="1"/>
      <c r="J506" s="1"/>
      <c r="K506" s="1"/>
      <c r="L506" s="1"/>
      <c r="M506" s="1"/>
      <c r="N506" s="1"/>
      <c r="O506" s="1"/>
      <c r="P506" s="1"/>
      <c r="Q506" s="1"/>
      <c r="R506" s="1"/>
    </row>
    <row r="507" spans="2:18" ht="15.75" customHeight="1">
      <c r="B507" s="1"/>
      <c r="C507" s="1"/>
      <c r="D507" s="1"/>
      <c r="E507" s="1"/>
      <c r="F507" s="1"/>
      <c r="G507" s="1"/>
      <c r="H507" s="1"/>
      <c r="I507" s="1"/>
      <c r="J507" s="1"/>
      <c r="K507" s="1"/>
      <c r="L507" s="1"/>
      <c r="M507" s="1"/>
      <c r="N507" s="1"/>
      <c r="O507" s="1"/>
      <c r="P507" s="1"/>
      <c r="Q507" s="1"/>
      <c r="R507" s="1"/>
    </row>
    <row r="508" spans="2:18" ht="15.75" customHeight="1">
      <c r="B508" s="1"/>
      <c r="C508" s="1"/>
      <c r="D508" s="1"/>
      <c r="E508" s="1"/>
      <c r="F508" s="1"/>
      <c r="G508" s="1"/>
      <c r="H508" s="1"/>
      <c r="I508" s="1"/>
      <c r="J508" s="1"/>
      <c r="K508" s="1"/>
      <c r="L508" s="1"/>
      <c r="M508" s="1"/>
      <c r="N508" s="1"/>
      <c r="O508" s="1"/>
      <c r="P508" s="1"/>
      <c r="Q508" s="1"/>
      <c r="R508" s="1"/>
    </row>
    <row r="509" spans="2:18" ht="15.75" customHeight="1">
      <c r="B509" s="1"/>
      <c r="C509" s="1"/>
      <c r="D509" s="1"/>
      <c r="E509" s="1"/>
      <c r="F509" s="1"/>
      <c r="G509" s="1"/>
      <c r="H509" s="1"/>
      <c r="I509" s="1"/>
      <c r="J509" s="1"/>
      <c r="K509" s="1"/>
      <c r="L509" s="1"/>
      <c r="M509" s="1"/>
      <c r="N509" s="1"/>
      <c r="O509" s="1"/>
      <c r="P509" s="1"/>
      <c r="Q509" s="1"/>
      <c r="R509" s="1"/>
    </row>
    <row r="510" spans="2:18" ht="15.75" customHeight="1">
      <c r="B510" s="1"/>
      <c r="C510" s="1"/>
      <c r="D510" s="1"/>
      <c r="E510" s="1"/>
      <c r="F510" s="1"/>
      <c r="G510" s="1"/>
      <c r="H510" s="1"/>
      <c r="I510" s="1"/>
      <c r="J510" s="1"/>
      <c r="K510" s="1"/>
      <c r="L510" s="1"/>
      <c r="M510" s="1"/>
      <c r="N510" s="1"/>
      <c r="O510" s="1"/>
      <c r="P510" s="1"/>
      <c r="Q510" s="1"/>
      <c r="R510" s="1"/>
    </row>
    <row r="511" spans="2:18" ht="15.75" customHeight="1">
      <c r="B511" s="1"/>
      <c r="C511" s="1"/>
      <c r="D511" s="1"/>
      <c r="E511" s="1"/>
      <c r="F511" s="1"/>
      <c r="G511" s="1"/>
      <c r="H511" s="1"/>
      <c r="I511" s="1"/>
      <c r="J511" s="1"/>
      <c r="K511" s="1"/>
      <c r="L511" s="1"/>
      <c r="M511" s="1"/>
      <c r="N511" s="1"/>
      <c r="O511" s="1"/>
      <c r="P511" s="1"/>
      <c r="Q511" s="1"/>
      <c r="R511" s="1"/>
    </row>
    <row r="512" spans="2:18" ht="15.75" customHeight="1">
      <c r="B512" s="1"/>
      <c r="C512" s="1"/>
      <c r="D512" s="1"/>
      <c r="E512" s="1"/>
      <c r="F512" s="1"/>
      <c r="G512" s="1"/>
      <c r="H512" s="1"/>
      <c r="I512" s="1"/>
      <c r="J512" s="1"/>
      <c r="K512" s="1"/>
      <c r="L512" s="1"/>
      <c r="M512" s="1"/>
      <c r="N512" s="1"/>
      <c r="O512" s="1"/>
      <c r="P512" s="1"/>
      <c r="Q512" s="1"/>
      <c r="R512" s="1"/>
    </row>
    <row r="513" spans="2:18" ht="15.75" customHeight="1">
      <c r="B513" s="1"/>
      <c r="C513" s="1"/>
      <c r="D513" s="1"/>
      <c r="E513" s="1"/>
      <c r="F513" s="1"/>
      <c r="G513" s="1"/>
      <c r="H513" s="1"/>
      <c r="I513" s="1"/>
      <c r="J513" s="1"/>
      <c r="K513" s="1"/>
      <c r="L513" s="1"/>
      <c r="M513" s="1"/>
      <c r="N513" s="1"/>
      <c r="O513" s="1"/>
      <c r="P513" s="1"/>
      <c r="Q513" s="1"/>
      <c r="R513" s="1"/>
    </row>
    <row r="514" spans="2:18" ht="15.75" customHeight="1">
      <c r="B514" s="1"/>
      <c r="C514" s="1"/>
      <c r="D514" s="1"/>
      <c r="E514" s="1"/>
      <c r="F514" s="1"/>
      <c r="G514" s="1"/>
      <c r="H514" s="1"/>
      <c r="I514" s="1"/>
      <c r="J514" s="1"/>
      <c r="K514" s="1"/>
      <c r="L514" s="1"/>
      <c r="M514" s="1"/>
      <c r="N514" s="1"/>
      <c r="O514" s="1"/>
      <c r="P514" s="1"/>
      <c r="Q514" s="1"/>
      <c r="R514" s="1"/>
    </row>
    <row r="515" spans="2:18" ht="15.75" customHeight="1">
      <c r="B515" s="1"/>
      <c r="C515" s="1"/>
      <c r="D515" s="1"/>
      <c r="E515" s="1"/>
      <c r="F515" s="1"/>
      <c r="G515" s="1"/>
      <c r="H515" s="1"/>
      <c r="I515" s="1"/>
      <c r="J515" s="1"/>
      <c r="K515" s="1"/>
      <c r="L515" s="1"/>
      <c r="M515" s="1"/>
      <c r="N515" s="1"/>
      <c r="O515" s="1"/>
      <c r="P515" s="1"/>
      <c r="Q515" s="1"/>
      <c r="R515" s="1"/>
    </row>
    <row r="516" spans="2:18" ht="15.75" customHeight="1">
      <c r="B516" s="1"/>
      <c r="C516" s="1"/>
      <c r="D516" s="1"/>
      <c r="E516" s="1"/>
      <c r="F516" s="1"/>
      <c r="G516" s="1"/>
      <c r="H516" s="1"/>
      <c r="I516" s="1"/>
      <c r="J516" s="1"/>
      <c r="K516" s="1"/>
      <c r="L516" s="1"/>
      <c r="M516" s="1"/>
      <c r="N516" s="1"/>
      <c r="O516" s="1"/>
      <c r="P516" s="1"/>
      <c r="Q516" s="1"/>
      <c r="R516" s="1"/>
    </row>
    <row r="517" spans="2:18" ht="15.75" customHeight="1">
      <c r="B517" s="1"/>
      <c r="C517" s="1"/>
      <c r="D517" s="1"/>
      <c r="E517" s="1"/>
      <c r="F517" s="1"/>
      <c r="G517" s="1"/>
      <c r="H517" s="1"/>
      <c r="I517" s="1"/>
      <c r="J517" s="1"/>
      <c r="K517" s="1"/>
      <c r="L517" s="1"/>
      <c r="M517" s="1"/>
      <c r="N517" s="1"/>
      <c r="O517" s="1"/>
      <c r="P517" s="1"/>
      <c r="Q517" s="1"/>
      <c r="R517" s="1"/>
    </row>
    <row r="518" spans="2:18" ht="15.75" customHeight="1">
      <c r="B518" s="1"/>
      <c r="C518" s="1"/>
      <c r="D518" s="1"/>
      <c r="E518" s="1"/>
      <c r="F518" s="1"/>
      <c r="G518" s="1"/>
      <c r="H518" s="1"/>
      <c r="I518" s="1"/>
      <c r="J518" s="1"/>
      <c r="K518" s="1"/>
      <c r="L518" s="1"/>
      <c r="M518" s="1"/>
      <c r="N518" s="1"/>
      <c r="O518" s="1"/>
      <c r="P518" s="1"/>
      <c r="Q518" s="1"/>
      <c r="R518" s="1"/>
    </row>
    <row r="519" spans="2:18" ht="15.75" customHeight="1">
      <c r="B519" s="1"/>
      <c r="C519" s="1"/>
      <c r="D519" s="1"/>
      <c r="E519" s="1"/>
      <c r="F519" s="1"/>
      <c r="G519" s="1"/>
      <c r="H519" s="1"/>
      <c r="I519" s="1"/>
      <c r="J519" s="1"/>
      <c r="K519" s="1"/>
      <c r="L519" s="1"/>
      <c r="M519" s="1"/>
      <c r="N519" s="1"/>
      <c r="O519" s="1"/>
      <c r="P519" s="1"/>
      <c r="Q519" s="1"/>
      <c r="R519" s="1"/>
    </row>
    <row r="520" spans="2:18" ht="15.75" customHeight="1">
      <c r="B520" s="1"/>
      <c r="C520" s="1"/>
      <c r="D520" s="1"/>
      <c r="E520" s="1"/>
      <c r="F520" s="1"/>
      <c r="G520" s="1"/>
      <c r="H520" s="1"/>
      <c r="I520" s="1"/>
      <c r="J520" s="1"/>
      <c r="K520" s="1"/>
      <c r="L520" s="1"/>
      <c r="M520" s="1"/>
      <c r="N520" s="1"/>
      <c r="O520" s="1"/>
      <c r="P520" s="1"/>
      <c r="Q520" s="1"/>
      <c r="R520" s="1"/>
    </row>
    <row r="521" spans="2:18" ht="15.75" customHeight="1">
      <c r="B521" s="1"/>
      <c r="C521" s="1"/>
      <c r="D521" s="1"/>
      <c r="E521" s="1"/>
      <c r="F521" s="1"/>
      <c r="G521" s="1"/>
      <c r="H521" s="1"/>
      <c r="I521" s="1"/>
      <c r="J521" s="1"/>
      <c r="K521" s="1"/>
      <c r="L521" s="1"/>
      <c r="M521" s="1"/>
      <c r="N521" s="1"/>
      <c r="O521" s="1"/>
      <c r="P521" s="1"/>
      <c r="Q521" s="1"/>
      <c r="R521" s="1"/>
    </row>
    <row r="522" spans="2:18" ht="15.75" customHeight="1">
      <c r="B522" s="1"/>
      <c r="C522" s="1"/>
      <c r="D522" s="1"/>
      <c r="E522" s="1"/>
      <c r="F522" s="1"/>
      <c r="G522" s="1"/>
      <c r="H522" s="1"/>
      <c r="I522" s="1"/>
      <c r="J522" s="1"/>
      <c r="K522" s="1"/>
      <c r="L522" s="1"/>
      <c r="M522" s="1"/>
      <c r="N522" s="1"/>
      <c r="O522" s="1"/>
      <c r="P522" s="1"/>
      <c r="Q522" s="1"/>
      <c r="R522" s="1"/>
    </row>
    <row r="523" spans="2:18" ht="15.75" customHeight="1">
      <c r="B523" s="1"/>
      <c r="C523" s="1"/>
      <c r="D523" s="1"/>
      <c r="E523" s="1"/>
      <c r="F523" s="1"/>
      <c r="G523" s="1"/>
      <c r="H523" s="1"/>
      <c r="I523" s="1"/>
      <c r="J523" s="1"/>
      <c r="K523" s="1"/>
      <c r="L523" s="1"/>
      <c r="M523" s="1"/>
      <c r="N523" s="1"/>
      <c r="O523" s="1"/>
      <c r="P523" s="1"/>
      <c r="Q523" s="1"/>
      <c r="R523" s="1"/>
    </row>
    <row r="524" spans="2:18" ht="15.75" customHeight="1">
      <c r="B524" s="1"/>
      <c r="C524" s="1"/>
      <c r="D524" s="1"/>
      <c r="E524" s="1"/>
      <c r="F524" s="1"/>
      <c r="G524" s="1"/>
      <c r="H524" s="1"/>
      <c r="I524" s="1"/>
      <c r="J524" s="1"/>
      <c r="K524" s="1"/>
      <c r="L524" s="1"/>
      <c r="M524" s="1"/>
      <c r="N524" s="1"/>
      <c r="O524" s="1"/>
      <c r="P524" s="1"/>
      <c r="Q524" s="1"/>
      <c r="R524" s="1"/>
    </row>
    <row r="525" spans="2:18" ht="15.75" customHeight="1">
      <c r="B525" s="1"/>
      <c r="C525" s="1"/>
      <c r="D525" s="1"/>
      <c r="E525" s="1"/>
      <c r="F525" s="1"/>
      <c r="G525" s="1"/>
      <c r="H525" s="1"/>
      <c r="I525" s="1"/>
      <c r="J525" s="1"/>
      <c r="K525" s="1"/>
      <c r="L525" s="1"/>
      <c r="M525" s="1"/>
      <c r="N525" s="1"/>
      <c r="O525" s="1"/>
      <c r="P525" s="1"/>
      <c r="Q525" s="1"/>
      <c r="R525" s="1"/>
    </row>
    <row r="526" spans="2:18" ht="15.75" customHeight="1">
      <c r="B526" s="1"/>
      <c r="C526" s="1"/>
      <c r="D526" s="1"/>
      <c r="E526" s="1"/>
      <c r="F526" s="1"/>
      <c r="G526" s="1"/>
      <c r="H526" s="1"/>
      <c r="I526" s="1"/>
      <c r="J526" s="1"/>
      <c r="K526" s="1"/>
      <c r="L526" s="1"/>
      <c r="M526" s="1"/>
      <c r="N526" s="1"/>
      <c r="O526" s="1"/>
      <c r="P526" s="1"/>
      <c r="Q526" s="1"/>
      <c r="R526" s="1"/>
    </row>
    <row r="527" spans="2:18" ht="15.75" customHeight="1">
      <c r="B527" s="1"/>
      <c r="C527" s="1"/>
      <c r="D527" s="1"/>
      <c r="E527" s="1"/>
      <c r="F527" s="1"/>
      <c r="G527" s="1"/>
      <c r="H527" s="1"/>
      <c r="I527" s="1"/>
      <c r="J527" s="1"/>
      <c r="K527" s="1"/>
      <c r="L527" s="1"/>
      <c r="M527" s="1"/>
      <c r="N527" s="1"/>
      <c r="O527" s="1"/>
      <c r="P527" s="1"/>
      <c r="Q527" s="1"/>
      <c r="R527" s="1"/>
    </row>
    <row r="528" spans="2:18" ht="15.75" customHeight="1">
      <c r="B528" s="1"/>
      <c r="C528" s="1"/>
      <c r="D528" s="1"/>
      <c r="E528" s="1"/>
      <c r="F528" s="1"/>
      <c r="G528" s="1"/>
      <c r="H528" s="1"/>
      <c r="I528" s="1"/>
      <c r="J528" s="1"/>
      <c r="K528" s="1"/>
      <c r="L528" s="1"/>
      <c r="M528" s="1"/>
      <c r="N528" s="1"/>
      <c r="O528" s="1"/>
      <c r="P528" s="1"/>
      <c r="Q528" s="1"/>
      <c r="R528" s="1"/>
    </row>
    <row r="529" spans="2:18" ht="15.75" customHeight="1">
      <c r="B529" s="1"/>
      <c r="C529" s="1"/>
      <c r="D529" s="1"/>
      <c r="E529" s="1"/>
      <c r="F529" s="1"/>
      <c r="G529" s="1"/>
      <c r="H529" s="1"/>
      <c r="I529" s="1"/>
      <c r="J529" s="1"/>
      <c r="K529" s="1"/>
      <c r="L529" s="1"/>
      <c r="M529" s="1"/>
      <c r="N529" s="1"/>
      <c r="O529" s="1"/>
      <c r="P529" s="1"/>
      <c r="Q529" s="1"/>
      <c r="R529" s="1"/>
    </row>
    <row r="530" spans="2:18" ht="15.75" customHeight="1">
      <c r="B530" s="1"/>
      <c r="C530" s="1"/>
      <c r="D530" s="1"/>
      <c r="E530" s="1"/>
      <c r="F530" s="1"/>
      <c r="G530" s="1"/>
      <c r="H530" s="1"/>
      <c r="I530" s="1"/>
      <c r="J530" s="1"/>
      <c r="K530" s="1"/>
      <c r="L530" s="1"/>
      <c r="M530" s="1"/>
      <c r="N530" s="1"/>
      <c r="O530" s="1"/>
      <c r="P530" s="1"/>
      <c r="Q530" s="1"/>
      <c r="R530" s="1"/>
    </row>
    <row r="531" spans="2:18" ht="15.75" customHeight="1">
      <c r="B531" s="1"/>
      <c r="C531" s="1"/>
      <c r="D531" s="1"/>
      <c r="E531" s="1"/>
      <c r="F531" s="1"/>
      <c r="G531" s="1"/>
      <c r="H531" s="1"/>
      <c r="I531" s="1"/>
      <c r="J531" s="1"/>
      <c r="K531" s="1"/>
      <c r="L531" s="1"/>
      <c r="M531" s="1"/>
      <c r="N531" s="1"/>
      <c r="O531" s="1"/>
      <c r="P531" s="1"/>
      <c r="Q531" s="1"/>
      <c r="R531" s="1"/>
    </row>
    <row r="532" spans="2:18" ht="15.75" customHeight="1">
      <c r="B532" s="1"/>
      <c r="C532" s="1"/>
      <c r="D532" s="1"/>
      <c r="E532" s="1"/>
      <c r="F532" s="1"/>
      <c r="G532" s="1"/>
      <c r="H532" s="1"/>
      <c r="I532" s="1"/>
      <c r="J532" s="1"/>
      <c r="K532" s="1"/>
      <c r="L532" s="1"/>
      <c r="M532" s="1"/>
      <c r="N532" s="1"/>
      <c r="O532" s="1"/>
      <c r="P532" s="1"/>
      <c r="Q532" s="1"/>
      <c r="R532" s="1"/>
    </row>
    <row r="533" spans="2:18" ht="15.75" customHeight="1">
      <c r="B533" s="1"/>
      <c r="C533" s="1"/>
      <c r="D533" s="1"/>
      <c r="E533" s="1"/>
      <c r="F533" s="1"/>
      <c r="G533" s="1"/>
      <c r="H533" s="1"/>
      <c r="I533" s="1"/>
      <c r="J533" s="1"/>
      <c r="K533" s="1"/>
      <c r="L533" s="1"/>
      <c r="M533" s="1"/>
      <c r="N533" s="1"/>
      <c r="O533" s="1"/>
      <c r="P533" s="1"/>
      <c r="Q533" s="1"/>
      <c r="R533" s="1"/>
    </row>
    <row r="534" spans="2:18" ht="15.75" customHeight="1">
      <c r="B534" s="1"/>
      <c r="C534" s="1"/>
      <c r="D534" s="1"/>
      <c r="E534" s="1"/>
      <c r="F534" s="1"/>
      <c r="G534" s="1"/>
      <c r="H534" s="1"/>
      <c r="I534" s="1"/>
      <c r="J534" s="1"/>
      <c r="K534" s="1"/>
      <c r="L534" s="1"/>
      <c r="M534" s="1"/>
      <c r="N534" s="1"/>
      <c r="O534" s="1"/>
      <c r="P534" s="1"/>
      <c r="Q534" s="1"/>
      <c r="R534" s="1"/>
    </row>
    <row r="535" spans="2:18" ht="15.75" customHeight="1">
      <c r="B535" s="1"/>
      <c r="C535" s="1"/>
      <c r="D535" s="1"/>
      <c r="E535" s="1"/>
      <c r="F535" s="1"/>
      <c r="G535" s="1"/>
      <c r="H535" s="1"/>
      <c r="I535" s="1"/>
      <c r="J535" s="1"/>
      <c r="K535" s="1"/>
      <c r="L535" s="1"/>
      <c r="M535" s="1"/>
      <c r="N535" s="1"/>
      <c r="O535" s="1"/>
      <c r="P535" s="1"/>
      <c r="Q535" s="1"/>
      <c r="R535" s="1"/>
    </row>
    <row r="536" spans="2:18" ht="15.75" customHeight="1">
      <c r="B536" s="1"/>
      <c r="C536" s="1"/>
      <c r="D536" s="1"/>
      <c r="E536" s="1"/>
      <c r="F536" s="1"/>
      <c r="G536" s="1"/>
      <c r="H536" s="1"/>
      <c r="I536" s="1"/>
      <c r="J536" s="1"/>
      <c r="K536" s="1"/>
      <c r="L536" s="1"/>
      <c r="M536" s="1"/>
      <c r="N536" s="1"/>
      <c r="O536" s="1"/>
      <c r="P536" s="1"/>
      <c r="Q536" s="1"/>
      <c r="R536" s="1"/>
    </row>
    <row r="537" spans="2:18" ht="15.75" customHeight="1">
      <c r="B537" s="1"/>
      <c r="C537" s="1"/>
      <c r="D537" s="1"/>
      <c r="E537" s="1"/>
      <c r="F537" s="1"/>
      <c r="G537" s="1"/>
      <c r="H537" s="1"/>
      <c r="I537" s="1"/>
      <c r="J537" s="1"/>
      <c r="K537" s="1"/>
      <c r="L537" s="1"/>
      <c r="M537" s="1"/>
      <c r="N537" s="1"/>
      <c r="O537" s="1"/>
      <c r="P537" s="1"/>
      <c r="Q537" s="1"/>
      <c r="R537" s="1"/>
    </row>
    <row r="538" spans="2:18" ht="15.75" customHeight="1">
      <c r="B538" s="1"/>
      <c r="C538" s="1"/>
      <c r="D538" s="1"/>
      <c r="E538" s="1"/>
      <c r="F538" s="1"/>
      <c r="G538" s="1"/>
      <c r="H538" s="1"/>
      <c r="I538" s="1"/>
      <c r="J538" s="1"/>
      <c r="K538" s="1"/>
      <c r="L538" s="1"/>
      <c r="M538" s="1"/>
      <c r="N538" s="1"/>
      <c r="O538" s="1"/>
      <c r="P538" s="1"/>
      <c r="Q538" s="1"/>
      <c r="R538" s="1"/>
    </row>
    <row r="539" spans="2:18" ht="15.75" customHeight="1">
      <c r="B539" s="1"/>
      <c r="C539" s="1"/>
      <c r="D539" s="1"/>
      <c r="E539" s="1"/>
      <c r="F539" s="1"/>
      <c r="G539" s="1"/>
      <c r="H539" s="1"/>
      <c r="I539" s="1"/>
      <c r="J539" s="1"/>
      <c r="K539" s="1"/>
      <c r="L539" s="1"/>
      <c r="M539" s="1"/>
      <c r="N539" s="1"/>
      <c r="O539" s="1"/>
      <c r="P539" s="1"/>
      <c r="Q539" s="1"/>
      <c r="R539" s="1"/>
    </row>
    <row r="540" spans="2:18" ht="15.75" customHeight="1">
      <c r="B540" s="1"/>
      <c r="C540" s="1"/>
      <c r="D540" s="1"/>
      <c r="E540" s="1"/>
      <c r="F540" s="1"/>
      <c r="G540" s="1"/>
      <c r="H540" s="1"/>
      <c r="I540" s="1"/>
      <c r="J540" s="1"/>
      <c r="K540" s="1"/>
      <c r="L540" s="1"/>
      <c r="M540" s="1"/>
      <c r="N540" s="1"/>
      <c r="O540" s="1"/>
      <c r="P540" s="1"/>
      <c r="Q540" s="1"/>
      <c r="R540" s="1"/>
    </row>
    <row r="541" spans="2:18" ht="15.75" customHeight="1">
      <c r="B541" s="1"/>
      <c r="C541" s="1"/>
      <c r="D541" s="1"/>
      <c r="E541" s="1"/>
      <c r="F541" s="1"/>
      <c r="G541" s="1"/>
      <c r="H541" s="1"/>
      <c r="I541" s="1"/>
      <c r="J541" s="1"/>
      <c r="K541" s="1"/>
      <c r="L541" s="1"/>
      <c r="M541" s="1"/>
      <c r="N541" s="1"/>
      <c r="O541" s="1"/>
      <c r="P541" s="1"/>
      <c r="Q541" s="1"/>
      <c r="R541" s="1"/>
    </row>
    <row r="542" spans="2:18" ht="15.75" customHeight="1">
      <c r="B542" s="1"/>
      <c r="C542" s="1"/>
      <c r="D542" s="1"/>
      <c r="E542" s="1"/>
      <c r="F542" s="1"/>
      <c r="G542" s="1"/>
      <c r="H542" s="1"/>
      <c r="I542" s="1"/>
      <c r="J542" s="1"/>
      <c r="K542" s="1"/>
      <c r="L542" s="1"/>
      <c r="M542" s="1"/>
      <c r="N542" s="1"/>
      <c r="O542" s="1"/>
      <c r="P542" s="1"/>
      <c r="Q542" s="1"/>
      <c r="R542" s="1"/>
    </row>
    <row r="543" spans="2:18" ht="15.75" customHeight="1">
      <c r="B543" s="1"/>
      <c r="C543" s="1"/>
      <c r="D543" s="1"/>
      <c r="E543" s="1"/>
      <c r="F543" s="1"/>
      <c r="G543" s="1"/>
      <c r="H543" s="1"/>
      <c r="I543" s="1"/>
      <c r="J543" s="1"/>
      <c r="K543" s="1"/>
      <c r="L543" s="1"/>
      <c r="M543" s="1"/>
      <c r="N543" s="1"/>
      <c r="O543" s="1"/>
      <c r="P543" s="1"/>
      <c r="Q543" s="1"/>
      <c r="R543" s="1"/>
    </row>
    <row r="544" spans="2:18" ht="15.75" customHeight="1">
      <c r="B544" s="1"/>
      <c r="C544" s="1"/>
      <c r="D544" s="1"/>
      <c r="E544" s="1"/>
      <c r="F544" s="1"/>
      <c r="G544" s="1"/>
      <c r="H544" s="1"/>
      <c r="I544" s="1"/>
      <c r="J544" s="1"/>
      <c r="K544" s="1"/>
      <c r="L544" s="1"/>
      <c r="M544" s="1"/>
      <c r="N544" s="1"/>
      <c r="O544" s="1"/>
      <c r="P544" s="1"/>
      <c r="Q544" s="1"/>
      <c r="R544" s="1"/>
    </row>
    <row r="545" spans="2:18" ht="15.75" customHeight="1">
      <c r="B545" s="1"/>
      <c r="C545" s="1"/>
      <c r="D545" s="1"/>
      <c r="E545" s="1"/>
      <c r="F545" s="1"/>
      <c r="G545" s="1"/>
      <c r="H545" s="1"/>
      <c r="I545" s="1"/>
      <c r="J545" s="1"/>
      <c r="K545" s="1"/>
      <c r="L545" s="1"/>
      <c r="M545" s="1"/>
      <c r="N545" s="1"/>
      <c r="O545" s="1"/>
      <c r="P545" s="1"/>
      <c r="Q545" s="1"/>
      <c r="R545" s="1"/>
    </row>
    <row r="546" spans="2:18" ht="15.75" customHeight="1">
      <c r="B546" s="1"/>
      <c r="C546" s="1"/>
      <c r="D546" s="1"/>
      <c r="E546" s="1"/>
      <c r="F546" s="1"/>
      <c r="G546" s="1"/>
      <c r="H546" s="1"/>
      <c r="I546" s="1"/>
      <c r="J546" s="1"/>
      <c r="K546" s="1"/>
      <c r="L546" s="1"/>
      <c r="M546" s="1"/>
      <c r="N546" s="1"/>
      <c r="O546" s="1"/>
      <c r="P546" s="1"/>
      <c r="Q546" s="1"/>
      <c r="R546" s="1"/>
    </row>
    <row r="547" spans="2:18" ht="15.75" customHeight="1">
      <c r="B547" s="1"/>
      <c r="C547" s="1"/>
      <c r="D547" s="1"/>
      <c r="E547" s="1"/>
      <c r="F547" s="1"/>
      <c r="G547" s="1"/>
      <c r="H547" s="1"/>
      <c r="I547" s="1"/>
      <c r="J547" s="1"/>
      <c r="K547" s="1"/>
      <c r="L547" s="1"/>
      <c r="M547" s="1"/>
      <c r="N547" s="1"/>
      <c r="O547" s="1"/>
      <c r="P547" s="1"/>
      <c r="Q547" s="1"/>
      <c r="R547" s="1"/>
    </row>
    <row r="548" spans="2:18" ht="15.75" customHeight="1">
      <c r="B548" s="1"/>
      <c r="C548" s="1"/>
      <c r="D548" s="1"/>
      <c r="E548" s="1"/>
      <c r="F548" s="1"/>
      <c r="G548" s="1"/>
      <c r="H548" s="1"/>
      <c r="I548" s="1"/>
      <c r="J548" s="1"/>
      <c r="K548" s="1"/>
      <c r="L548" s="1"/>
      <c r="M548" s="1"/>
      <c r="N548" s="1"/>
      <c r="O548" s="1"/>
      <c r="P548" s="1"/>
      <c r="Q548" s="1"/>
      <c r="R548" s="1"/>
    </row>
    <row r="549" spans="2:18" ht="15.75" customHeight="1">
      <c r="B549" s="1"/>
      <c r="C549" s="1"/>
      <c r="D549" s="1"/>
      <c r="E549" s="1"/>
      <c r="F549" s="1"/>
      <c r="G549" s="1"/>
      <c r="H549" s="1"/>
      <c r="I549" s="1"/>
      <c r="J549" s="1"/>
      <c r="K549" s="1"/>
      <c r="L549" s="1"/>
      <c r="M549" s="1"/>
      <c r="N549" s="1"/>
      <c r="O549" s="1"/>
      <c r="P549" s="1"/>
      <c r="Q549" s="1"/>
      <c r="R549" s="1"/>
    </row>
    <row r="550" spans="2:18" ht="15.75" customHeight="1">
      <c r="B550" s="1"/>
      <c r="C550" s="1"/>
      <c r="D550" s="1"/>
      <c r="E550" s="1"/>
      <c r="F550" s="1"/>
      <c r="G550" s="1"/>
      <c r="H550" s="1"/>
      <c r="I550" s="1"/>
      <c r="J550" s="1"/>
      <c r="K550" s="1"/>
      <c r="L550" s="1"/>
      <c r="M550" s="1"/>
      <c r="N550" s="1"/>
      <c r="O550" s="1"/>
      <c r="P550" s="1"/>
      <c r="Q550" s="1"/>
      <c r="R550" s="1"/>
    </row>
    <row r="551" spans="2:18" ht="15.75" customHeight="1">
      <c r="B551" s="1"/>
      <c r="C551" s="1"/>
      <c r="D551" s="1"/>
      <c r="E551" s="1"/>
      <c r="F551" s="1"/>
      <c r="G551" s="1"/>
      <c r="H551" s="1"/>
      <c r="I551" s="1"/>
      <c r="J551" s="1"/>
      <c r="K551" s="1"/>
      <c r="L551" s="1"/>
      <c r="M551" s="1"/>
      <c r="N551" s="1"/>
      <c r="O551" s="1"/>
      <c r="P551" s="1"/>
      <c r="Q551" s="1"/>
      <c r="R551" s="1"/>
    </row>
    <row r="552" spans="2:18" ht="15.75" customHeight="1">
      <c r="B552" s="1"/>
      <c r="C552" s="1"/>
      <c r="D552" s="1"/>
      <c r="E552" s="1"/>
      <c r="F552" s="1"/>
      <c r="G552" s="1"/>
      <c r="H552" s="1"/>
      <c r="I552" s="1"/>
      <c r="J552" s="1"/>
      <c r="K552" s="1"/>
      <c r="L552" s="1"/>
      <c r="M552" s="1"/>
      <c r="N552" s="1"/>
      <c r="O552" s="1"/>
      <c r="P552" s="1"/>
      <c r="Q552" s="1"/>
      <c r="R552" s="1"/>
    </row>
    <row r="553" spans="2:18" ht="15.75" customHeight="1">
      <c r="B553" s="1"/>
      <c r="C553" s="1"/>
      <c r="D553" s="1"/>
      <c r="E553" s="1"/>
      <c r="F553" s="1"/>
      <c r="G553" s="1"/>
      <c r="H553" s="1"/>
      <c r="I553" s="1"/>
      <c r="J553" s="1"/>
      <c r="K553" s="1"/>
      <c r="L553" s="1"/>
      <c r="M553" s="1"/>
      <c r="N553" s="1"/>
      <c r="O553" s="1"/>
      <c r="P553" s="1"/>
      <c r="Q553" s="1"/>
      <c r="R553" s="1"/>
    </row>
    <row r="554" spans="2:18" ht="15.75" customHeight="1">
      <c r="B554" s="1"/>
      <c r="C554" s="1"/>
      <c r="D554" s="1"/>
      <c r="E554" s="1"/>
      <c r="F554" s="1"/>
      <c r="G554" s="1"/>
      <c r="H554" s="1"/>
      <c r="I554" s="1"/>
      <c r="J554" s="1"/>
      <c r="K554" s="1"/>
      <c r="L554" s="1"/>
      <c r="M554" s="1"/>
      <c r="N554" s="1"/>
      <c r="O554" s="1"/>
      <c r="P554" s="1"/>
      <c r="Q554" s="1"/>
      <c r="R554" s="1"/>
    </row>
    <row r="555" spans="2:18" ht="15.75" customHeight="1">
      <c r="B555" s="1"/>
      <c r="C555" s="1"/>
      <c r="D555" s="1"/>
      <c r="E555" s="1"/>
      <c r="F555" s="1"/>
      <c r="G555" s="1"/>
      <c r="H555" s="1"/>
      <c r="I555" s="1"/>
      <c r="J555" s="1"/>
      <c r="K555" s="1"/>
      <c r="L555" s="1"/>
      <c r="M555" s="1"/>
      <c r="N555" s="1"/>
      <c r="O555" s="1"/>
      <c r="P555" s="1"/>
      <c r="Q555" s="1"/>
      <c r="R555" s="1"/>
    </row>
    <row r="556" spans="2:18" ht="15.75" customHeight="1">
      <c r="B556" s="1"/>
      <c r="C556" s="1"/>
      <c r="D556" s="1"/>
      <c r="E556" s="1"/>
      <c r="F556" s="1"/>
      <c r="G556" s="1"/>
      <c r="H556" s="1"/>
      <c r="I556" s="1"/>
      <c r="J556" s="1"/>
      <c r="K556" s="1"/>
      <c r="L556" s="1"/>
      <c r="M556" s="1"/>
      <c r="N556" s="1"/>
      <c r="O556" s="1"/>
      <c r="P556" s="1"/>
      <c r="Q556" s="1"/>
      <c r="R556" s="1"/>
    </row>
    <row r="557" spans="2:18" ht="15.75" customHeight="1">
      <c r="B557" s="1"/>
      <c r="C557" s="1"/>
      <c r="D557" s="1"/>
      <c r="E557" s="1"/>
      <c r="F557" s="1"/>
      <c r="G557" s="1"/>
      <c r="H557" s="1"/>
      <c r="I557" s="1"/>
      <c r="J557" s="1"/>
      <c r="K557" s="1"/>
      <c r="L557" s="1"/>
      <c r="M557" s="1"/>
      <c r="N557" s="1"/>
      <c r="O557" s="1"/>
      <c r="P557" s="1"/>
      <c r="Q557" s="1"/>
      <c r="R557" s="1"/>
    </row>
    <row r="558" spans="2:18" ht="15.75" customHeight="1">
      <c r="B558" s="1"/>
      <c r="C558" s="1"/>
      <c r="D558" s="1"/>
      <c r="E558" s="1"/>
      <c r="F558" s="1"/>
      <c r="G558" s="1"/>
      <c r="H558" s="1"/>
      <c r="I558" s="1"/>
      <c r="J558" s="1"/>
      <c r="K558" s="1"/>
      <c r="L558" s="1"/>
      <c r="M558" s="1"/>
      <c r="N558" s="1"/>
      <c r="O558" s="1"/>
      <c r="P558" s="1"/>
      <c r="Q558" s="1"/>
      <c r="R558" s="1"/>
    </row>
    <row r="559" spans="2:18" ht="15.75" customHeight="1">
      <c r="B559" s="1"/>
      <c r="C559" s="1"/>
      <c r="D559" s="1"/>
      <c r="E559" s="1"/>
      <c r="F559" s="1"/>
      <c r="G559" s="1"/>
      <c r="H559" s="1"/>
      <c r="I559" s="1"/>
      <c r="J559" s="1"/>
      <c r="K559" s="1"/>
      <c r="L559" s="1"/>
      <c r="M559" s="1"/>
      <c r="N559" s="1"/>
      <c r="O559" s="1"/>
      <c r="P559" s="1"/>
      <c r="Q559" s="1"/>
      <c r="R559" s="1"/>
    </row>
    <row r="560" spans="2:18" ht="15.75" customHeight="1">
      <c r="B560" s="1"/>
      <c r="C560" s="1"/>
      <c r="D560" s="1"/>
      <c r="E560" s="1"/>
      <c r="F560" s="1"/>
      <c r="G560" s="1"/>
      <c r="H560" s="1"/>
      <c r="I560" s="1"/>
      <c r="J560" s="1"/>
      <c r="K560" s="1"/>
      <c r="L560" s="1"/>
      <c r="M560" s="1"/>
      <c r="N560" s="1"/>
      <c r="O560" s="1"/>
      <c r="P560" s="1"/>
      <c r="Q560" s="1"/>
      <c r="R560" s="1"/>
    </row>
    <row r="561" spans="2:18" ht="15.75" customHeight="1">
      <c r="B561" s="1"/>
      <c r="C561" s="1"/>
      <c r="D561" s="1"/>
      <c r="E561" s="1"/>
      <c r="F561" s="1"/>
      <c r="G561" s="1"/>
      <c r="H561" s="1"/>
      <c r="I561" s="1"/>
      <c r="J561" s="1"/>
      <c r="K561" s="1"/>
      <c r="L561" s="1"/>
      <c r="M561" s="1"/>
      <c r="N561" s="1"/>
      <c r="O561" s="1"/>
      <c r="P561" s="1"/>
      <c r="Q561" s="1"/>
      <c r="R561" s="1"/>
    </row>
    <row r="562" spans="2:18" ht="15.75" customHeight="1">
      <c r="B562" s="1"/>
      <c r="C562" s="1"/>
      <c r="D562" s="1"/>
      <c r="E562" s="1"/>
      <c r="F562" s="1"/>
      <c r="G562" s="1"/>
      <c r="H562" s="1"/>
      <c r="I562" s="1"/>
      <c r="J562" s="1"/>
      <c r="K562" s="1"/>
      <c r="L562" s="1"/>
      <c r="M562" s="1"/>
      <c r="N562" s="1"/>
      <c r="O562" s="1"/>
      <c r="P562" s="1"/>
      <c r="Q562" s="1"/>
      <c r="R562" s="1"/>
    </row>
    <row r="563" spans="2:18" ht="15.75" customHeight="1">
      <c r="B563" s="1"/>
      <c r="C563" s="1"/>
      <c r="D563" s="1"/>
      <c r="E563" s="1"/>
      <c r="F563" s="1"/>
      <c r="G563" s="1"/>
      <c r="H563" s="1"/>
      <c r="I563" s="1"/>
      <c r="J563" s="1"/>
      <c r="K563" s="1"/>
      <c r="L563" s="1"/>
      <c r="M563" s="1"/>
      <c r="N563" s="1"/>
      <c r="O563" s="1"/>
      <c r="P563" s="1"/>
      <c r="Q563" s="1"/>
      <c r="R563" s="1"/>
    </row>
    <row r="564" spans="2:18" ht="15.75" customHeight="1">
      <c r="B564" s="1"/>
      <c r="C564" s="1"/>
      <c r="D564" s="1"/>
      <c r="E564" s="1"/>
      <c r="F564" s="1"/>
      <c r="G564" s="1"/>
      <c r="H564" s="1"/>
      <c r="I564" s="1"/>
      <c r="J564" s="1"/>
      <c r="K564" s="1"/>
      <c r="L564" s="1"/>
      <c r="M564" s="1"/>
      <c r="N564" s="1"/>
      <c r="O564" s="1"/>
      <c r="P564" s="1"/>
      <c r="Q564" s="1"/>
      <c r="R564" s="1"/>
    </row>
    <row r="565" spans="2:18" ht="15.75" customHeight="1">
      <c r="B565" s="1"/>
      <c r="C565" s="1"/>
      <c r="D565" s="1"/>
      <c r="E565" s="1"/>
      <c r="F565" s="1"/>
      <c r="G565" s="1"/>
      <c r="H565" s="1"/>
      <c r="I565" s="1"/>
      <c r="J565" s="1"/>
      <c r="K565" s="1"/>
      <c r="L565" s="1"/>
      <c r="M565" s="1"/>
      <c r="N565" s="1"/>
      <c r="O565" s="1"/>
      <c r="P565" s="1"/>
      <c r="Q565" s="1"/>
      <c r="R565" s="1"/>
    </row>
    <row r="566" spans="2:18" ht="15.75" customHeight="1">
      <c r="B566" s="1"/>
      <c r="C566" s="1"/>
      <c r="D566" s="1"/>
      <c r="E566" s="1"/>
      <c r="F566" s="1"/>
      <c r="G566" s="1"/>
      <c r="H566" s="1"/>
      <c r="I566" s="1"/>
      <c r="J566" s="1"/>
      <c r="K566" s="1"/>
      <c r="L566" s="1"/>
      <c r="M566" s="1"/>
      <c r="N566" s="1"/>
      <c r="O566" s="1"/>
      <c r="P566" s="1"/>
      <c r="Q566" s="1"/>
      <c r="R566" s="1"/>
    </row>
    <row r="567" spans="2:18" ht="15.75" customHeight="1">
      <c r="B567" s="1"/>
      <c r="C567" s="1"/>
      <c r="D567" s="1"/>
      <c r="E567" s="1"/>
      <c r="F567" s="1"/>
      <c r="G567" s="1"/>
      <c r="H567" s="1"/>
      <c r="I567" s="1"/>
      <c r="J567" s="1"/>
      <c r="K567" s="1"/>
      <c r="L567" s="1"/>
      <c r="M567" s="1"/>
      <c r="N567" s="1"/>
      <c r="O567" s="1"/>
      <c r="P567" s="1"/>
      <c r="Q567" s="1"/>
      <c r="R567" s="1"/>
    </row>
    <row r="568" spans="2:18" ht="15.75" customHeight="1">
      <c r="B568" s="1"/>
      <c r="C568" s="1"/>
      <c r="D568" s="1"/>
      <c r="E568" s="1"/>
      <c r="F568" s="1"/>
      <c r="G568" s="1"/>
      <c r="H568" s="1"/>
      <c r="I568" s="1"/>
      <c r="J568" s="1"/>
      <c r="K568" s="1"/>
      <c r="L568" s="1"/>
      <c r="M568" s="1"/>
      <c r="N568" s="1"/>
      <c r="O568" s="1"/>
      <c r="P568" s="1"/>
      <c r="Q568" s="1"/>
      <c r="R568" s="1"/>
    </row>
    <row r="569" spans="2:18" ht="15.75" customHeight="1">
      <c r="B569" s="1"/>
      <c r="C569" s="1"/>
      <c r="D569" s="1"/>
      <c r="E569" s="1"/>
      <c r="F569" s="1"/>
      <c r="G569" s="1"/>
      <c r="H569" s="1"/>
      <c r="I569" s="1"/>
      <c r="J569" s="1"/>
      <c r="K569" s="1"/>
      <c r="L569" s="1"/>
      <c r="M569" s="1"/>
      <c r="N569" s="1"/>
      <c r="O569" s="1"/>
      <c r="P569" s="1"/>
      <c r="Q569" s="1"/>
      <c r="R569" s="1"/>
    </row>
    <row r="570" spans="2:18" ht="15.75" customHeight="1">
      <c r="B570" s="1"/>
      <c r="C570" s="1"/>
      <c r="D570" s="1"/>
      <c r="E570" s="1"/>
      <c r="F570" s="1"/>
      <c r="G570" s="1"/>
      <c r="H570" s="1"/>
      <c r="I570" s="1"/>
      <c r="J570" s="1"/>
      <c r="K570" s="1"/>
      <c r="L570" s="1"/>
      <c r="M570" s="1"/>
      <c r="N570" s="1"/>
      <c r="O570" s="1"/>
      <c r="P570" s="1"/>
      <c r="Q570" s="1"/>
      <c r="R570" s="1"/>
    </row>
    <row r="571" spans="2:18" ht="15.75" customHeight="1">
      <c r="B571" s="1"/>
      <c r="C571" s="1"/>
      <c r="D571" s="1"/>
      <c r="E571" s="1"/>
      <c r="F571" s="1"/>
      <c r="G571" s="1"/>
      <c r="H571" s="1"/>
      <c r="I571" s="1"/>
      <c r="J571" s="1"/>
      <c r="K571" s="1"/>
      <c r="L571" s="1"/>
      <c r="M571" s="1"/>
      <c r="N571" s="1"/>
      <c r="O571" s="1"/>
      <c r="P571" s="1"/>
      <c r="Q571" s="1"/>
      <c r="R571" s="1"/>
    </row>
    <row r="572" spans="2:18" ht="15.75" customHeight="1">
      <c r="B572" s="1"/>
      <c r="C572" s="1"/>
      <c r="D572" s="1"/>
      <c r="E572" s="1"/>
      <c r="F572" s="1"/>
      <c r="G572" s="1"/>
      <c r="H572" s="1"/>
      <c r="I572" s="1"/>
      <c r="J572" s="1"/>
      <c r="K572" s="1"/>
      <c r="L572" s="1"/>
      <c r="M572" s="1"/>
      <c r="N572" s="1"/>
      <c r="O572" s="1"/>
      <c r="P572" s="1"/>
      <c r="Q572" s="1"/>
      <c r="R572" s="1"/>
    </row>
    <row r="573" spans="2:18" ht="15.75" customHeight="1">
      <c r="B573" s="1"/>
      <c r="C573" s="1"/>
      <c r="D573" s="1"/>
      <c r="E573" s="1"/>
      <c r="F573" s="1"/>
      <c r="G573" s="1"/>
      <c r="H573" s="1"/>
      <c r="I573" s="1"/>
      <c r="J573" s="1"/>
      <c r="K573" s="1"/>
      <c r="L573" s="1"/>
      <c r="M573" s="1"/>
      <c r="N573" s="1"/>
      <c r="O573" s="1"/>
      <c r="P573" s="1"/>
      <c r="Q573" s="1"/>
      <c r="R573" s="1"/>
    </row>
    <row r="574" spans="2:18" ht="15.75" customHeight="1">
      <c r="B574" s="1"/>
      <c r="C574" s="1"/>
      <c r="D574" s="1"/>
      <c r="E574" s="1"/>
      <c r="F574" s="1"/>
      <c r="G574" s="1"/>
      <c r="H574" s="1"/>
      <c r="I574" s="1"/>
      <c r="J574" s="1"/>
      <c r="K574" s="1"/>
      <c r="L574" s="1"/>
      <c r="M574" s="1"/>
      <c r="N574" s="1"/>
      <c r="O574" s="1"/>
      <c r="P574" s="1"/>
      <c r="Q574" s="1"/>
      <c r="R574" s="1"/>
    </row>
    <row r="575" spans="2:18" ht="15.75" customHeight="1">
      <c r="B575" s="1"/>
      <c r="C575" s="1"/>
      <c r="D575" s="1"/>
      <c r="E575" s="1"/>
      <c r="F575" s="1"/>
      <c r="G575" s="1"/>
      <c r="H575" s="1"/>
      <c r="I575" s="1"/>
      <c r="J575" s="1"/>
      <c r="K575" s="1"/>
      <c r="L575" s="1"/>
      <c r="M575" s="1"/>
      <c r="N575" s="1"/>
      <c r="O575" s="1"/>
      <c r="P575" s="1"/>
      <c r="Q575" s="1"/>
      <c r="R575" s="1"/>
    </row>
    <row r="576" spans="2:18" ht="15.75" customHeight="1">
      <c r="B576" s="1"/>
      <c r="C576" s="1"/>
      <c r="D576" s="1"/>
      <c r="E576" s="1"/>
      <c r="F576" s="1"/>
      <c r="G576" s="1"/>
      <c r="H576" s="1"/>
      <c r="I576" s="1"/>
      <c r="J576" s="1"/>
      <c r="K576" s="1"/>
      <c r="L576" s="1"/>
      <c r="M576" s="1"/>
      <c r="N576" s="1"/>
      <c r="O576" s="1"/>
      <c r="P576" s="1"/>
      <c r="Q576" s="1"/>
      <c r="R576" s="1"/>
    </row>
    <row r="577" spans="2:18" ht="15.75" customHeight="1">
      <c r="B577" s="1"/>
      <c r="C577" s="1"/>
      <c r="D577" s="1"/>
      <c r="E577" s="1"/>
      <c r="F577" s="1"/>
      <c r="G577" s="1"/>
      <c r="H577" s="1"/>
      <c r="I577" s="1"/>
      <c r="J577" s="1"/>
      <c r="K577" s="1"/>
      <c r="L577" s="1"/>
      <c r="M577" s="1"/>
      <c r="N577" s="1"/>
      <c r="O577" s="1"/>
      <c r="P577" s="1"/>
      <c r="Q577" s="1"/>
      <c r="R577" s="1"/>
    </row>
    <row r="578" spans="2:18" ht="15.75" customHeight="1">
      <c r="B578" s="1"/>
      <c r="C578" s="1"/>
      <c r="D578" s="1"/>
      <c r="E578" s="1"/>
      <c r="F578" s="1"/>
      <c r="G578" s="1"/>
      <c r="H578" s="1"/>
      <c r="I578" s="1"/>
      <c r="J578" s="1"/>
      <c r="K578" s="1"/>
      <c r="L578" s="1"/>
      <c r="M578" s="1"/>
      <c r="N578" s="1"/>
      <c r="O578" s="1"/>
      <c r="P578" s="1"/>
      <c r="Q578" s="1"/>
      <c r="R578" s="1"/>
    </row>
    <row r="579" spans="2:18" ht="15.75" customHeight="1">
      <c r="B579" s="1"/>
      <c r="C579" s="1"/>
      <c r="D579" s="1"/>
      <c r="E579" s="1"/>
      <c r="F579" s="1"/>
      <c r="G579" s="1"/>
      <c r="H579" s="1"/>
      <c r="I579" s="1"/>
      <c r="J579" s="1"/>
      <c r="K579" s="1"/>
      <c r="L579" s="1"/>
      <c r="M579" s="1"/>
      <c r="N579" s="1"/>
      <c r="O579" s="1"/>
      <c r="P579" s="1"/>
      <c r="Q579" s="1"/>
      <c r="R579" s="1"/>
    </row>
    <row r="580" spans="2:18" ht="15.75" customHeight="1">
      <c r="B580" s="1"/>
      <c r="C580" s="1"/>
      <c r="D580" s="1"/>
      <c r="E580" s="1"/>
      <c r="F580" s="1"/>
      <c r="G580" s="1"/>
      <c r="H580" s="1"/>
      <c r="I580" s="1"/>
      <c r="J580" s="1"/>
      <c r="K580" s="1"/>
      <c r="L580" s="1"/>
      <c r="M580" s="1"/>
      <c r="N580" s="1"/>
      <c r="O580" s="1"/>
      <c r="P580" s="1"/>
      <c r="Q580" s="1"/>
      <c r="R580" s="1"/>
    </row>
    <row r="581" spans="2:18" ht="15.75" customHeight="1">
      <c r="B581" s="1"/>
      <c r="C581" s="1"/>
      <c r="D581" s="1"/>
      <c r="E581" s="1"/>
      <c r="F581" s="1"/>
      <c r="G581" s="1"/>
      <c r="H581" s="1"/>
      <c r="I581" s="1"/>
      <c r="J581" s="1"/>
      <c r="K581" s="1"/>
      <c r="L581" s="1"/>
      <c r="M581" s="1"/>
      <c r="N581" s="1"/>
      <c r="O581" s="1"/>
      <c r="P581" s="1"/>
      <c r="Q581" s="1"/>
      <c r="R581" s="1"/>
    </row>
    <row r="582" spans="2:18" ht="15.75" customHeight="1">
      <c r="B582" s="1"/>
      <c r="C582" s="1"/>
      <c r="D582" s="1"/>
      <c r="E582" s="1"/>
      <c r="F582" s="1"/>
      <c r="G582" s="1"/>
      <c r="H582" s="1"/>
      <c r="I582" s="1"/>
      <c r="J582" s="1"/>
      <c r="K582" s="1"/>
      <c r="L582" s="1"/>
      <c r="M582" s="1"/>
      <c r="N582" s="1"/>
      <c r="O582" s="1"/>
      <c r="P582" s="1"/>
      <c r="Q582" s="1"/>
      <c r="R582" s="1"/>
    </row>
    <row r="583" spans="2:18" ht="15.75" customHeight="1">
      <c r="B583" s="1"/>
      <c r="C583" s="1"/>
      <c r="D583" s="1"/>
      <c r="E583" s="1"/>
      <c r="F583" s="1"/>
      <c r="G583" s="1"/>
      <c r="H583" s="1"/>
      <c r="I583" s="1"/>
      <c r="J583" s="1"/>
      <c r="K583" s="1"/>
      <c r="L583" s="1"/>
      <c r="M583" s="1"/>
      <c r="N583" s="1"/>
      <c r="O583" s="1"/>
      <c r="P583" s="1"/>
      <c r="Q583" s="1"/>
      <c r="R583" s="1"/>
    </row>
    <row r="584" spans="2:18" ht="15.75" customHeight="1">
      <c r="B584" s="1"/>
      <c r="C584" s="1"/>
      <c r="D584" s="1"/>
      <c r="E584" s="1"/>
      <c r="F584" s="1"/>
      <c r="G584" s="1"/>
      <c r="H584" s="1"/>
      <c r="I584" s="1"/>
      <c r="J584" s="1"/>
      <c r="K584" s="1"/>
      <c r="L584" s="1"/>
      <c r="M584" s="1"/>
      <c r="N584" s="1"/>
      <c r="O584" s="1"/>
      <c r="P584" s="1"/>
      <c r="Q584" s="1"/>
      <c r="R584" s="1"/>
    </row>
    <row r="585" spans="2:18" ht="15.75" customHeight="1">
      <c r="B585" s="1"/>
      <c r="C585" s="1"/>
      <c r="D585" s="1"/>
      <c r="E585" s="1"/>
      <c r="F585" s="1"/>
      <c r="G585" s="1"/>
      <c r="H585" s="1"/>
      <c r="I585" s="1"/>
      <c r="J585" s="1"/>
      <c r="K585" s="1"/>
      <c r="L585" s="1"/>
      <c r="M585" s="1"/>
      <c r="N585" s="1"/>
      <c r="O585" s="1"/>
      <c r="P585" s="1"/>
      <c r="Q585" s="1"/>
      <c r="R585" s="1"/>
    </row>
    <row r="586" spans="2:18" ht="15.75" customHeight="1">
      <c r="B586" s="1"/>
      <c r="C586" s="1"/>
      <c r="D586" s="1"/>
      <c r="E586" s="1"/>
      <c r="F586" s="1"/>
      <c r="G586" s="1"/>
      <c r="H586" s="1"/>
      <c r="I586" s="1"/>
      <c r="J586" s="1"/>
      <c r="K586" s="1"/>
      <c r="L586" s="1"/>
      <c r="M586" s="1"/>
      <c r="N586" s="1"/>
      <c r="O586" s="1"/>
      <c r="P586" s="1"/>
      <c r="Q586" s="1"/>
      <c r="R586" s="1"/>
    </row>
    <row r="587" spans="2:18" ht="15.75" customHeight="1">
      <c r="B587" s="1"/>
      <c r="C587" s="1"/>
      <c r="D587" s="1"/>
      <c r="E587" s="1"/>
      <c r="F587" s="1"/>
      <c r="G587" s="1"/>
      <c r="H587" s="1"/>
      <c r="I587" s="1"/>
      <c r="J587" s="1"/>
      <c r="K587" s="1"/>
      <c r="L587" s="1"/>
      <c r="M587" s="1"/>
      <c r="N587" s="1"/>
      <c r="O587" s="1"/>
      <c r="P587" s="1"/>
      <c r="Q587" s="1"/>
      <c r="R587" s="1"/>
    </row>
    <row r="588" spans="2:18" ht="15.75" customHeight="1">
      <c r="B588" s="1"/>
      <c r="C588" s="1"/>
      <c r="D588" s="1"/>
      <c r="E588" s="1"/>
      <c r="F588" s="1"/>
      <c r="G588" s="1"/>
      <c r="H588" s="1"/>
      <c r="I588" s="1"/>
      <c r="J588" s="1"/>
      <c r="K588" s="1"/>
      <c r="L588" s="1"/>
      <c r="M588" s="1"/>
      <c r="N588" s="1"/>
      <c r="O588" s="1"/>
      <c r="P588" s="1"/>
      <c r="Q588" s="1"/>
      <c r="R588" s="1"/>
    </row>
    <row r="589" spans="2:18" ht="15.75" customHeight="1">
      <c r="B589" s="1"/>
      <c r="C589" s="1"/>
      <c r="D589" s="1"/>
      <c r="E589" s="1"/>
      <c r="F589" s="1"/>
      <c r="G589" s="1"/>
      <c r="H589" s="1"/>
      <c r="I589" s="1"/>
      <c r="J589" s="1"/>
      <c r="K589" s="1"/>
      <c r="L589" s="1"/>
      <c r="M589" s="1"/>
      <c r="N589" s="1"/>
      <c r="O589" s="1"/>
      <c r="P589" s="1"/>
      <c r="Q589" s="1"/>
      <c r="R589" s="1"/>
    </row>
    <row r="590" spans="2:18" ht="15.75" customHeight="1">
      <c r="B590" s="1"/>
      <c r="C590" s="1"/>
      <c r="D590" s="1"/>
      <c r="E590" s="1"/>
      <c r="F590" s="1"/>
      <c r="G590" s="1"/>
      <c r="H590" s="1"/>
      <c r="I590" s="1"/>
      <c r="J590" s="1"/>
      <c r="K590" s="1"/>
      <c r="L590" s="1"/>
      <c r="M590" s="1"/>
      <c r="N590" s="1"/>
      <c r="O590" s="1"/>
      <c r="P590" s="1"/>
      <c r="Q590" s="1"/>
      <c r="R590" s="1"/>
    </row>
    <row r="591" spans="2:18" ht="15.75" customHeight="1">
      <c r="B591" s="1"/>
      <c r="C591" s="1"/>
      <c r="D591" s="1"/>
      <c r="E591" s="1"/>
      <c r="F591" s="1"/>
      <c r="G591" s="1"/>
      <c r="H591" s="1"/>
      <c r="I591" s="1"/>
      <c r="J591" s="1"/>
      <c r="K591" s="1"/>
      <c r="L591" s="1"/>
      <c r="M591" s="1"/>
      <c r="N591" s="1"/>
      <c r="O591" s="1"/>
      <c r="P591" s="1"/>
      <c r="Q591" s="1"/>
      <c r="R591" s="1"/>
    </row>
    <row r="592" spans="2:18" ht="15.75" customHeight="1">
      <c r="B592" s="1"/>
      <c r="C592" s="1"/>
      <c r="D592" s="1"/>
      <c r="E592" s="1"/>
      <c r="F592" s="1"/>
      <c r="G592" s="1"/>
      <c r="H592" s="1"/>
      <c r="I592" s="1"/>
      <c r="J592" s="1"/>
      <c r="K592" s="1"/>
      <c r="L592" s="1"/>
      <c r="M592" s="1"/>
      <c r="N592" s="1"/>
      <c r="O592" s="1"/>
      <c r="P592" s="1"/>
      <c r="Q592" s="1"/>
      <c r="R592" s="1"/>
    </row>
    <row r="593" spans="2:18" ht="15.75" customHeight="1">
      <c r="B593" s="1"/>
      <c r="C593" s="1"/>
      <c r="D593" s="1"/>
      <c r="E593" s="1"/>
      <c r="F593" s="1"/>
      <c r="G593" s="1"/>
      <c r="H593" s="1"/>
      <c r="I593" s="1"/>
      <c r="J593" s="1"/>
      <c r="K593" s="1"/>
      <c r="L593" s="1"/>
      <c r="M593" s="1"/>
      <c r="N593" s="1"/>
      <c r="O593" s="1"/>
      <c r="P593" s="1"/>
      <c r="Q593" s="1"/>
      <c r="R593" s="1"/>
    </row>
    <row r="594" spans="2:18" ht="15.75" customHeight="1">
      <c r="B594" s="1"/>
      <c r="C594" s="1"/>
      <c r="D594" s="1"/>
      <c r="E594" s="1"/>
      <c r="F594" s="1"/>
      <c r="G594" s="1"/>
      <c r="H594" s="1"/>
      <c r="I594" s="1"/>
      <c r="J594" s="1"/>
      <c r="K594" s="1"/>
      <c r="L594" s="1"/>
      <c r="M594" s="1"/>
      <c r="N594" s="1"/>
      <c r="O594" s="1"/>
      <c r="P594" s="1"/>
      <c r="Q594" s="1"/>
      <c r="R594" s="1"/>
    </row>
    <row r="595" spans="2:18" ht="15.75" customHeight="1">
      <c r="B595" s="1"/>
      <c r="C595" s="1"/>
      <c r="D595" s="1"/>
      <c r="E595" s="1"/>
      <c r="F595" s="1"/>
      <c r="G595" s="1"/>
      <c r="H595" s="1"/>
      <c r="I595" s="1"/>
      <c r="J595" s="1"/>
      <c r="K595" s="1"/>
      <c r="L595" s="1"/>
      <c r="M595" s="1"/>
      <c r="N595" s="1"/>
      <c r="O595" s="1"/>
      <c r="P595" s="1"/>
      <c r="Q595" s="1"/>
      <c r="R595" s="1"/>
    </row>
    <row r="596" spans="2:18" ht="15.75" customHeight="1">
      <c r="B596" s="1"/>
      <c r="C596" s="1"/>
      <c r="D596" s="1"/>
      <c r="E596" s="1"/>
      <c r="F596" s="1"/>
      <c r="G596" s="1"/>
      <c r="H596" s="1"/>
      <c r="I596" s="1"/>
      <c r="J596" s="1"/>
      <c r="K596" s="1"/>
      <c r="L596" s="1"/>
      <c r="M596" s="1"/>
      <c r="N596" s="1"/>
      <c r="O596" s="1"/>
      <c r="P596" s="1"/>
      <c r="Q596" s="1"/>
      <c r="R596" s="1"/>
    </row>
    <row r="597" spans="2:18" ht="15.75" customHeight="1">
      <c r="B597" s="1"/>
      <c r="C597" s="1"/>
      <c r="D597" s="1"/>
      <c r="E597" s="1"/>
      <c r="F597" s="1"/>
      <c r="G597" s="1"/>
      <c r="H597" s="1"/>
      <c r="I597" s="1"/>
      <c r="J597" s="1"/>
      <c r="K597" s="1"/>
      <c r="L597" s="1"/>
      <c r="M597" s="1"/>
      <c r="N597" s="1"/>
      <c r="O597" s="1"/>
      <c r="P597" s="1"/>
      <c r="Q597" s="1"/>
      <c r="R597" s="1"/>
    </row>
    <row r="598" spans="2:18" ht="15.75" customHeight="1">
      <c r="B598" s="1"/>
      <c r="C598" s="1"/>
      <c r="D598" s="1"/>
      <c r="E598" s="1"/>
      <c r="F598" s="1"/>
      <c r="G598" s="1"/>
      <c r="H598" s="1"/>
      <c r="I598" s="1"/>
      <c r="J598" s="1"/>
      <c r="K598" s="1"/>
      <c r="L598" s="1"/>
      <c r="M598" s="1"/>
      <c r="N598" s="1"/>
      <c r="O598" s="1"/>
      <c r="P598" s="1"/>
      <c r="Q598" s="1"/>
      <c r="R598" s="1"/>
    </row>
    <row r="599" spans="2:18" ht="15.75" customHeight="1">
      <c r="B599" s="1"/>
      <c r="C599" s="1"/>
      <c r="D599" s="1"/>
      <c r="E599" s="1"/>
      <c r="F599" s="1"/>
      <c r="G599" s="1"/>
      <c r="H599" s="1"/>
      <c r="I599" s="1"/>
      <c r="J599" s="1"/>
      <c r="K599" s="1"/>
      <c r="L599" s="1"/>
      <c r="M599" s="1"/>
      <c r="N599" s="1"/>
      <c r="O599" s="1"/>
      <c r="P599" s="1"/>
      <c r="Q599" s="1"/>
      <c r="R599" s="1"/>
    </row>
    <row r="600" spans="2:18" ht="15.75" customHeight="1">
      <c r="B600" s="1"/>
      <c r="C600" s="1"/>
      <c r="D600" s="1"/>
      <c r="E600" s="1"/>
      <c r="F600" s="1"/>
      <c r="G600" s="1"/>
      <c r="H600" s="1"/>
      <c r="I600" s="1"/>
      <c r="J600" s="1"/>
      <c r="K600" s="1"/>
      <c r="L600" s="1"/>
      <c r="M600" s="1"/>
      <c r="N600" s="1"/>
      <c r="O600" s="1"/>
      <c r="P600" s="1"/>
      <c r="Q600" s="1"/>
      <c r="R600" s="1"/>
    </row>
    <row r="601" spans="2:18" ht="15.75" customHeight="1">
      <c r="B601" s="1"/>
      <c r="C601" s="1"/>
      <c r="D601" s="1"/>
      <c r="E601" s="1"/>
      <c r="F601" s="1"/>
      <c r="G601" s="1"/>
      <c r="H601" s="1"/>
      <c r="I601" s="1"/>
      <c r="J601" s="1"/>
      <c r="K601" s="1"/>
      <c r="L601" s="1"/>
      <c r="M601" s="1"/>
      <c r="N601" s="1"/>
      <c r="O601" s="1"/>
      <c r="P601" s="1"/>
      <c r="Q601" s="1"/>
      <c r="R601" s="1"/>
    </row>
    <row r="602" spans="2:18" ht="15.75" customHeight="1">
      <c r="B602" s="1"/>
      <c r="C602" s="1"/>
      <c r="D602" s="1"/>
      <c r="E602" s="1"/>
      <c r="F602" s="1"/>
      <c r="G602" s="1"/>
      <c r="H602" s="1"/>
      <c r="I602" s="1"/>
      <c r="J602" s="1"/>
      <c r="K602" s="1"/>
      <c r="L602" s="1"/>
      <c r="M602" s="1"/>
      <c r="N602" s="1"/>
      <c r="O602" s="1"/>
      <c r="P602" s="1"/>
      <c r="Q602" s="1"/>
      <c r="R602" s="1"/>
    </row>
    <row r="603" spans="2:18" ht="15.75" customHeight="1">
      <c r="B603" s="1"/>
      <c r="C603" s="1"/>
      <c r="D603" s="1"/>
      <c r="E603" s="1"/>
      <c r="F603" s="1"/>
      <c r="G603" s="1"/>
      <c r="H603" s="1"/>
      <c r="I603" s="1"/>
      <c r="J603" s="1"/>
      <c r="K603" s="1"/>
      <c r="L603" s="1"/>
      <c r="M603" s="1"/>
      <c r="N603" s="1"/>
      <c r="O603" s="1"/>
      <c r="P603" s="1"/>
      <c r="Q603" s="1"/>
      <c r="R603" s="1"/>
    </row>
    <row r="604" spans="2:18" ht="15.75" customHeight="1">
      <c r="B604" s="1"/>
      <c r="C604" s="1"/>
      <c r="D604" s="1"/>
      <c r="E604" s="1"/>
      <c r="F604" s="1"/>
      <c r="G604" s="1"/>
      <c r="H604" s="1"/>
      <c r="I604" s="1"/>
      <c r="J604" s="1"/>
      <c r="K604" s="1"/>
      <c r="L604" s="1"/>
      <c r="M604" s="1"/>
      <c r="N604" s="1"/>
      <c r="O604" s="1"/>
      <c r="P604" s="1"/>
      <c r="Q604" s="1"/>
      <c r="R604" s="1"/>
    </row>
    <row r="605" spans="2:18" ht="15.75" customHeight="1">
      <c r="B605" s="1"/>
      <c r="C605" s="1"/>
      <c r="D605" s="1"/>
      <c r="E605" s="1"/>
      <c r="F605" s="1"/>
      <c r="G605" s="1"/>
      <c r="H605" s="1"/>
      <c r="I605" s="1"/>
      <c r="J605" s="1"/>
      <c r="K605" s="1"/>
      <c r="L605" s="1"/>
      <c r="M605" s="1"/>
      <c r="N605" s="1"/>
      <c r="O605" s="1"/>
      <c r="P605" s="1"/>
      <c r="Q605" s="1"/>
      <c r="R605" s="1"/>
    </row>
    <row r="606" spans="2:18" ht="15.75" customHeight="1">
      <c r="B606" s="1"/>
      <c r="C606" s="1"/>
      <c r="D606" s="1"/>
      <c r="E606" s="1"/>
      <c r="F606" s="1"/>
      <c r="G606" s="1"/>
      <c r="H606" s="1"/>
      <c r="I606" s="1"/>
      <c r="J606" s="1"/>
      <c r="K606" s="1"/>
      <c r="L606" s="1"/>
      <c r="M606" s="1"/>
      <c r="N606" s="1"/>
      <c r="O606" s="1"/>
      <c r="P606" s="1"/>
      <c r="Q606" s="1"/>
      <c r="R606" s="1"/>
    </row>
    <row r="607" spans="2:18" ht="15.75" customHeight="1">
      <c r="B607" s="1"/>
      <c r="C607" s="1"/>
      <c r="D607" s="1"/>
      <c r="E607" s="1"/>
      <c r="F607" s="1"/>
      <c r="G607" s="1"/>
      <c r="H607" s="1"/>
      <c r="I607" s="1"/>
      <c r="J607" s="1"/>
      <c r="K607" s="1"/>
      <c r="L607" s="1"/>
      <c r="M607" s="1"/>
      <c r="N607" s="1"/>
      <c r="O607" s="1"/>
      <c r="P607" s="1"/>
      <c r="Q607" s="1"/>
      <c r="R607" s="1"/>
    </row>
    <row r="608" spans="2:18" ht="15.75" customHeight="1">
      <c r="B608" s="1"/>
      <c r="C608" s="1"/>
      <c r="D608" s="1"/>
      <c r="E608" s="1"/>
      <c r="F608" s="1"/>
      <c r="G608" s="1"/>
      <c r="H608" s="1"/>
      <c r="I608" s="1"/>
      <c r="J608" s="1"/>
      <c r="K608" s="1"/>
      <c r="L608" s="1"/>
      <c r="M608" s="1"/>
      <c r="N608" s="1"/>
      <c r="O608" s="1"/>
      <c r="P608" s="1"/>
      <c r="Q608" s="1"/>
      <c r="R608" s="1"/>
    </row>
    <row r="609" spans="2:18" ht="15.75" customHeight="1">
      <c r="B609" s="1"/>
      <c r="C609" s="1"/>
      <c r="D609" s="1"/>
      <c r="E609" s="1"/>
      <c r="F609" s="1"/>
      <c r="G609" s="1"/>
      <c r="H609" s="1"/>
      <c r="I609" s="1"/>
      <c r="J609" s="1"/>
      <c r="K609" s="1"/>
      <c r="L609" s="1"/>
      <c r="M609" s="1"/>
      <c r="N609" s="1"/>
      <c r="O609" s="1"/>
      <c r="P609" s="1"/>
      <c r="Q609" s="1"/>
      <c r="R609" s="1"/>
    </row>
    <row r="610" spans="2:18" ht="15.75" customHeight="1">
      <c r="B610" s="1"/>
      <c r="C610" s="1"/>
      <c r="D610" s="1"/>
      <c r="E610" s="1"/>
      <c r="F610" s="1"/>
      <c r="G610" s="1"/>
      <c r="H610" s="1"/>
      <c r="I610" s="1"/>
      <c r="J610" s="1"/>
      <c r="K610" s="1"/>
      <c r="L610" s="1"/>
      <c r="M610" s="1"/>
      <c r="N610" s="1"/>
      <c r="O610" s="1"/>
      <c r="P610" s="1"/>
      <c r="Q610" s="1"/>
      <c r="R610" s="1"/>
    </row>
    <row r="611" spans="2:18" ht="15.75" customHeight="1">
      <c r="B611" s="1"/>
      <c r="C611" s="1"/>
      <c r="D611" s="1"/>
      <c r="E611" s="1"/>
      <c r="F611" s="1"/>
      <c r="G611" s="1"/>
      <c r="H611" s="1"/>
      <c r="I611" s="1"/>
      <c r="J611" s="1"/>
      <c r="K611" s="1"/>
      <c r="L611" s="1"/>
      <c r="M611" s="1"/>
      <c r="N611" s="1"/>
      <c r="O611" s="1"/>
      <c r="P611" s="1"/>
      <c r="Q611" s="1"/>
      <c r="R611" s="1"/>
    </row>
    <row r="612" spans="2:18" ht="15.75" customHeight="1">
      <c r="B612" s="1"/>
      <c r="C612" s="1"/>
      <c r="D612" s="1"/>
      <c r="E612" s="1"/>
      <c r="F612" s="1"/>
      <c r="G612" s="1"/>
      <c r="H612" s="1"/>
      <c r="I612" s="1"/>
      <c r="J612" s="1"/>
      <c r="K612" s="1"/>
      <c r="L612" s="1"/>
      <c r="M612" s="1"/>
      <c r="N612" s="1"/>
      <c r="O612" s="1"/>
      <c r="P612" s="1"/>
      <c r="Q612" s="1"/>
      <c r="R612" s="1"/>
    </row>
    <row r="613" spans="2:18" ht="15.75" customHeight="1">
      <c r="B613" s="1"/>
      <c r="C613" s="1"/>
      <c r="D613" s="1"/>
      <c r="E613" s="1"/>
      <c r="F613" s="1"/>
      <c r="G613" s="1"/>
      <c r="H613" s="1"/>
      <c r="I613" s="1"/>
      <c r="J613" s="1"/>
      <c r="K613" s="1"/>
      <c r="L613" s="1"/>
      <c r="M613" s="1"/>
      <c r="N613" s="1"/>
      <c r="O613" s="1"/>
      <c r="P613" s="1"/>
      <c r="Q613" s="1"/>
      <c r="R613" s="1"/>
    </row>
    <row r="614" spans="2:18" ht="15.75" customHeight="1">
      <c r="B614" s="1"/>
      <c r="C614" s="1"/>
      <c r="D614" s="1"/>
      <c r="E614" s="1"/>
      <c r="F614" s="1"/>
      <c r="G614" s="1"/>
      <c r="H614" s="1"/>
      <c r="I614" s="1"/>
      <c r="J614" s="1"/>
      <c r="K614" s="1"/>
      <c r="L614" s="1"/>
      <c r="M614" s="1"/>
      <c r="N614" s="1"/>
      <c r="O614" s="1"/>
      <c r="P614" s="1"/>
      <c r="Q614" s="1"/>
      <c r="R614" s="1"/>
    </row>
    <row r="615" spans="2:18" ht="15.75" customHeight="1">
      <c r="B615" s="1"/>
      <c r="C615" s="1"/>
      <c r="D615" s="1"/>
      <c r="E615" s="1"/>
      <c r="F615" s="1"/>
      <c r="G615" s="1"/>
      <c r="H615" s="1"/>
      <c r="I615" s="1"/>
      <c r="J615" s="1"/>
      <c r="K615" s="1"/>
      <c r="L615" s="1"/>
      <c r="M615" s="1"/>
      <c r="N615" s="1"/>
      <c r="O615" s="1"/>
      <c r="P615" s="1"/>
      <c r="Q615" s="1"/>
      <c r="R615" s="1"/>
    </row>
    <row r="616" spans="2:18" ht="15.75" customHeight="1">
      <c r="B616" s="1"/>
      <c r="C616" s="1"/>
      <c r="D616" s="1"/>
      <c r="E616" s="1"/>
      <c r="F616" s="1"/>
      <c r="G616" s="1"/>
      <c r="H616" s="1"/>
      <c r="I616" s="1"/>
      <c r="J616" s="1"/>
      <c r="K616" s="1"/>
      <c r="L616" s="1"/>
      <c r="M616" s="1"/>
      <c r="N616" s="1"/>
      <c r="O616" s="1"/>
      <c r="P616" s="1"/>
      <c r="Q616" s="1"/>
      <c r="R616" s="1"/>
    </row>
    <row r="617" spans="2:18" ht="15.75" customHeight="1">
      <c r="B617" s="1"/>
      <c r="C617" s="1"/>
      <c r="D617" s="1"/>
      <c r="E617" s="1"/>
      <c r="F617" s="1"/>
      <c r="G617" s="1"/>
      <c r="H617" s="1"/>
      <c r="I617" s="1"/>
      <c r="J617" s="1"/>
      <c r="K617" s="1"/>
      <c r="L617" s="1"/>
      <c r="M617" s="1"/>
      <c r="N617" s="1"/>
      <c r="O617" s="1"/>
      <c r="P617" s="1"/>
      <c r="Q617" s="1"/>
      <c r="R617" s="1"/>
    </row>
    <row r="618" spans="2:18" ht="15.75" customHeight="1">
      <c r="B618" s="1"/>
      <c r="C618" s="1"/>
      <c r="D618" s="1"/>
      <c r="E618" s="1"/>
      <c r="F618" s="1"/>
      <c r="G618" s="1"/>
      <c r="H618" s="1"/>
      <c r="I618" s="1"/>
      <c r="J618" s="1"/>
      <c r="K618" s="1"/>
      <c r="L618" s="1"/>
      <c r="M618" s="1"/>
      <c r="N618" s="1"/>
      <c r="O618" s="1"/>
      <c r="P618" s="1"/>
      <c r="Q618" s="1"/>
      <c r="R618" s="1"/>
    </row>
    <row r="619" spans="2:18" ht="15.75" customHeight="1">
      <c r="B619" s="1"/>
      <c r="C619" s="1"/>
      <c r="D619" s="1"/>
      <c r="E619" s="1"/>
      <c r="F619" s="1"/>
      <c r="G619" s="1"/>
      <c r="H619" s="1"/>
      <c r="I619" s="1"/>
      <c r="J619" s="1"/>
      <c r="K619" s="1"/>
      <c r="L619" s="1"/>
      <c r="M619" s="1"/>
      <c r="N619" s="1"/>
      <c r="O619" s="1"/>
      <c r="P619" s="1"/>
      <c r="Q619" s="1"/>
      <c r="R619" s="1"/>
    </row>
    <row r="620" spans="2:18" ht="15.75" customHeight="1">
      <c r="B620" s="1"/>
      <c r="C620" s="1"/>
      <c r="D620" s="1"/>
      <c r="E620" s="1"/>
      <c r="F620" s="1"/>
      <c r="G620" s="1"/>
      <c r="H620" s="1"/>
      <c r="I620" s="1"/>
      <c r="J620" s="1"/>
      <c r="K620" s="1"/>
      <c r="L620" s="1"/>
      <c r="M620" s="1"/>
      <c r="N620" s="1"/>
      <c r="O620" s="1"/>
      <c r="P620" s="1"/>
      <c r="Q620" s="1"/>
      <c r="R620" s="1"/>
    </row>
    <row r="621" spans="2:18" ht="15.75" customHeight="1">
      <c r="B621" s="1"/>
      <c r="C621" s="1"/>
      <c r="D621" s="1"/>
      <c r="E621" s="1"/>
      <c r="F621" s="1"/>
      <c r="G621" s="1"/>
      <c r="H621" s="1"/>
      <c r="I621" s="1"/>
      <c r="J621" s="1"/>
      <c r="K621" s="1"/>
      <c r="L621" s="1"/>
      <c r="M621" s="1"/>
      <c r="N621" s="1"/>
      <c r="O621" s="1"/>
      <c r="P621" s="1"/>
      <c r="Q621" s="1"/>
      <c r="R621" s="1"/>
    </row>
    <row r="622" spans="2:18" ht="15.75" customHeight="1">
      <c r="B622" s="1"/>
      <c r="C622" s="1"/>
      <c r="D622" s="1"/>
      <c r="E622" s="1"/>
      <c r="F622" s="1"/>
      <c r="G622" s="1"/>
      <c r="H622" s="1"/>
      <c r="I622" s="1"/>
      <c r="J622" s="1"/>
      <c r="K622" s="1"/>
      <c r="L622" s="1"/>
      <c r="M622" s="1"/>
      <c r="N622" s="1"/>
      <c r="O622" s="1"/>
      <c r="P622" s="1"/>
      <c r="Q622" s="1"/>
      <c r="R622" s="1"/>
    </row>
    <row r="623" spans="2:18" ht="15.75" customHeight="1">
      <c r="B623" s="1"/>
      <c r="C623" s="1"/>
      <c r="D623" s="1"/>
      <c r="E623" s="1"/>
      <c r="F623" s="1"/>
      <c r="G623" s="1"/>
      <c r="H623" s="1"/>
      <c r="I623" s="1"/>
      <c r="J623" s="1"/>
      <c r="K623" s="1"/>
      <c r="L623" s="1"/>
      <c r="M623" s="1"/>
      <c r="N623" s="1"/>
      <c r="O623" s="1"/>
      <c r="P623" s="1"/>
      <c r="Q623" s="1"/>
      <c r="R623" s="1"/>
    </row>
    <row r="624" spans="2:18" ht="15.75" customHeight="1">
      <c r="B624" s="1"/>
      <c r="C624" s="1"/>
      <c r="D624" s="1"/>
      <c r="E624" s="1"/>
      <c r="F624" s="1"/>
      <c r="G624" s="1"/>
      <c r="H624" s="1"/>
      <c r="I624" s="1"/>
      <c r="J624" s="1"/>
      <c r="K624" s="1"/>
      <c r="L624" s="1"/>
      <c r="M624" s="1"/>
      <c r="N624" s="1"/>
      <c r="O624" s="1"/>
      <c r="P624" s="1"/>
      <c r="Q624" s="1"/>
      <c r="R624" s="1"/>
    </row>
    <row r="625" spans="2:18" ht="15.75" customHeight="1">
      <c r="B625" s="1"/>
      <c r="C625" s="1"/>
      <c r="D625" s="1"/>
      <c r="E625" s="1"/>
      <c r="F625" s="1"/>
      <c r="G625" s="1"/>
      <c r="H625" s="1"/>
      <c r="I625" s="1"/>
      <c r="J625" s="1"/>
      <c r="K625" s="1"/>
      <c r="L625" s="1"/>
      <c r="M625" s="1"/>
      <c r="N625" s="1"/>
      <c r="O625" s="1"/>
      <c r="P625" s="1"/>
      <c r="Q625" s="1"/>
      <c r="R625" s="1"/>
    </row>
    <row r="626" spans="2:18" ht="15.75" customHeight="1">
      <c r="B626" s="1"/>
      <c r="C626" s="1"/>
      <c r="D626" s="1"/>
      <c r="E626" s="1"/>
      <c r="F626" s="1"/>
      <c r="G626" s="1"/>
      <c r="H626" s="1"/>
      <c r="I626" s="1"/>
      <c r="J626" s="1"/>
      <c r="K626" s="1"/>
      <c r="L626" s="1"/>
      <c r="M626" s="1"/>
      <c r="N626" s="1"/>
      <c r="O626" s="1"/>
      <c r="P626" s="1"/>
      <c r="Q626" s="1"/>
      <c r="R626" s="1"/>
    </row>
    <row r="627" spans="2:18" ht="15.75" customHeight="1">
      <c r="B627" s="1"/>
      <c r="C627" s="1"/>
      <c r="D627" s="1"/>
      <c r="E627" s="1"/>
      <c r="F627" s="1"/>
      <c r="G627" s="1"/>
      <c r="H627" s="1"/>
      <c r="I627" s="1"/>
      <c r="J627" s="1"/>
      <c r="K627" s="1"/>
      <c r="L627" s="1"/>
      <c r="M627" s="1"/>
      <c r="N627" s="1"/>
      <c r="O627" s="1"/>
      <c r="P627" s="1"/>
      <c r="Q627" s="1"/>
      <c r="R627" s="1"/>
    </row>
    <row r="628" spans="2:18" ht="15.75" customHeight="1">
      <c r="B628" s="1"/>
      <c r="C628" s="1"/>
      <c r="D628" s="1"/>
      <c r="E628" s="1"/>
      <c r="F628" s="1"/>
      <c r="G628" s="1"/>
      <c r="H628" s="1"/>
      <c r="I628" s="1"/>
      <c r="J628" s="1"/>
      <c r="K628" s="1"/>
      <c r="L628" s="1"/>
      <c r="M628" s="1"/>
      <c r="N628" s="1"/>
      <c r="O628" s="1"/>
      <c r="P628" s="1"/>
      <c r="Q628" s="1"/>
      <c r="R628" s="1"/>
    </row>
    <row r="629" spans="2:18" ht="15.75" customHeight="1">
      <c r="B629" s="1"/>
      <c r="C629" s="1"/>
      <c r="D629" s="1"/>
      <c r="E629" s="1"/>
      <c r="F629" s="1"/>
      <c r="G629" s="1"/>
      <c r="H629" s="1"/>
      <c r="I629" s="1"/>
      <c r="J629" s="1"/>
      <c r="K629" s="1"/>
      <c r="L629" s="1"/>
      <c r="M629" s="1"/>
      <c r="N629" s="1"/>
      <c r="O629" s="1"/>
      <c r="P629" s="1"/>
      <c r="Q629" s="1"/>
      <c r="R629" s="1"/>
    </row>
    <row r="630" spans="2:18" ht="15.75" customHeight="1">
      <c r="B630" s="1"/>
      <c r="C630" s="1"/>
      <c r="D630" s="1"/>
      <c r="E630" s="1"/>
      <c r="F630" s="1"/>
      <c r="G630" s="1"/>
      <c r="H630" s="1"/>
      <c r="I630" s="1"/>
      <c r="J630" s="1"/>
      <c r="K630" s="1"/>
      <c r="L630" s="1"/>
      <c r="M630" s="1"/>
      <c r="N630" s="1"/>
      <c r="O630" s="1"/>
      <c r="P630" s="1"/>
      <c r="Q630" s="1"/>
      <c r="R630" s="1"/>
    </row>
    <row r="631" spans="2:18" ht="15.75" customHeight="1">
      <c r="B631" s="1"/>
      <c r="C631" s="1"/>
      <c r="D631" s="1"/>
      <c r="E631" s="1"/>
      <c r="F631" s="1"/>
      <c r="G631" s="1"/>
      <c r="H631" s="1"/>
      <c r="I631" s="1"/>
      <c r="J631" s="1"/>
      <c r="K631" s="1"/>
      <c r="L631" s="1"/>
      <c r="M631" s="1"/>
      <c r="N631" s="1"/>
      <c r="O631" s="1"/>
      <c r="P631" s="1"/>
      <c r="Q631" s="1"/>
      <c r="R631" s="1"/>
    </row>
    <row r="632" spans="2:18" ht="15.75" customHeight="1">
      <c r="B632" s="1"/>
      <c r="C632" s="1"/>
      <c r="D632" s="1"/>
      <c r="E632" s="1"/>
      <c r="F632" s="1"/>
      <c r="G632" s="1"/>
      <c r="H632" s="1"/>
      <c r="I632" s="1"/>
      <c r="J632" s="1"/>
      <c r="K632" s="1"/>
      <c r="L632" s="1"/>
      <c r="M632" s="1"/>
      <c r="N632" s="1"/>
      <c r="O632" s="1"/>
      <c r="P632" s="1"/>
      <c r="Q632" s="1"/>
      <c r="R632" s="1"/>
    </row>
    <row r="633" spans="2:18" ht="15.75" customHeight="1">
      <c r="B633" s="1"/>
      <c r="C633" s="1"/>
      <c r="D633" s="1"/>
      <c r="E633" s="1"/>
      <c r="F633" s="1"/>
      <c r="G633" s="1"/>
      <c r="H633" s="1"/>
      <c r="I633" s="1"/>
      <c r="J633" s="1"/>
      <c r="K633" s="1"/>
      <c r="L633" s="1"/>
      <c r="M633" s="1"/>
      <c r="N633" s="1"/>
      <c r="O633" s="1"/>
      <c r="P633" s="1"/>
      <c r="Q633" s="1"/>
      <c r="R633" s="1"/>
    </row>
    <row r="634" spans="2:18" ht="15.75" customHeight="1">
      <c r="B634" s="1"/>
      <c r="C634" s="1"/>
      <c r="D634" s="1"/>
      <c r="E634" s="1"/>
      <c r="F634" s="1"/>
      <c r="G634" s="1"/>
      <c r="H634" s="1"/>
      <c r="I634" s="1"/>
      <c r="J634" s="1"/>
      <c r="K634" s="1"/>
      <c r="L634" s="1"/>
      <c r="M634" s="1"/>
      <c r="N634" s="1"/>
      <c r="O634" s="1"/>
      <c r="P634" s="1"/>
      <c r="Q634" s="1"/>
      <c r="R634" s="1"/>
    </row>
    <row r="635" spans="2:18" ht="15.75" customHeight="1">
      <c r="B635" s="1"/>
      <c r="C635" s="1"/>
      <c r="D635" s="1"/>
      <c r="E635" s="1"/>
      <c r="F635" s="1"/>
      <c r="G635" s="1"/>
      <c r="H635" s="1"/>
      <c r="I635" s="1"/>
      <c r="J635" s="1"/>
      <c r="K635" s="1"/>
      <c r="L635" s="1"/>
      <c r="M635" s="1"/>
      <c r="N635" s="1"/>
      <c r="O635" s="1"/>
      <c r="P635" s="1"/>
      <c r="Q635" s="1"/>
      <c r="R635" s="1"/>
    </row>
    <row r="636" spans="2:18" ht="15.75" customHeight="1">
      <c r="B636" s="1"/>
      <c r="C636" s="1"/>
      <c r="D636" s="1"/>
      <c r="E636" s="1"/>
      <c r="F636" s="1"/>
      <c r="G636" s="1"/>
      <c r="H636" s="1"/>
      <c r="I636" s="1"/>
      <c r="J636" s="1"/>
      <c r="K636" s="1"/>
      <c r="L636" s="1"/>
      <c r="M636" s="1"/>
      <c r="N636" s="1"/>
      <c r="O636" s="1"/>
      <c r="P636" s="1"/>
      <c r="Q636" s="1"/>
      <c r="R636" s="1"/>
    </row>
    <row r="637" spans="2:18" ht="15.75" customHeight="1">
      <c r="B637" s="1"/>
      <c r="C637" s="1"/>
      <c r="D637" s="1"/>
      <c r="E637" s="1"/>
      <c r="F637" s="1"/>
      <c r="G637" s="1"/>
      <c r="H637" s="1"/>
      <c r="I637" s="1"/>
      <c r="J637" s="1"/>
      <c r="K637" s="1"/>
      <c r="L637" s="1"/>
      <c r="M637" s="1"/>
      <c r="N637" s="1"/>
      <c r="O637" s="1"/>
      <c r="P637" s="1"/>
      <c r="Q637" s="1"/>
      <c r="R637" s="1"/>
    </row>
    <row r="638" spans="2:18" ht="15.75" customHeight="1">
      <c r="B638" s="1"/>
      <c r="C638" s="1"/>
      <c r="D638" s="1"/>
      <c r="E638" s="1"/>
      <c r="F638" s="1"/>
      <c r="G638" s="1"/>
      <c r="H638" s="1"/>
      <c r="I638" s="1"/>
      <c r="J638" s="1"/>
      <c r="K638" s="1"/>
      <c r="L638" s="1"/>
      <c r="M638" s="1"/>
      <c r="N638" s="1"/>
      <c r="O638" s="1"/>
      <c r="P638" s="1"/>
      <c r="Q638" s="1"/>
      <c r="R638" s="1"/>
    </row>
    <row r="639" spans="2:18" ht="15.75" customHeight="1">
      <c r="B639" s="1"/>
      <c r="C639" s="1"/>
      <c r="D639" s="1"/>
      <c r="E639" s="1"/>
      <c r="F639" s="1"/>
      <c r="G639" s="1"/>
      <c r="H639" s="1"/>
      <c r="I639" s="1"/>
      <c r="J639" s="1"/>
      <c r="K639" s="1"/>
      <c r="L639" s="1"/>
      <c r="M639" s="1"/>
      <c r="N639" s="1"/>
      <c r="O639" s="1"/>
      <c r="P639" s="1"/>
      <c r="Q639" s="1"/>
      <c r="R639" s="1"/>
    </row>
    <row r="640" spans="2:18" ht="15.75" customHeight="1">
      <c r="B640" s="1"/>
      <c r="C640" s="1"/>
      <c r="D640" s="1"/>
      <c r="E640" s="1"/>
      <c r="F640" s="1"/>
      <c r="G640" s="1"/>
      <c r="H640" s="1"/>
      <c r="I640" s="1"/>
      <c r="J640" s="1"/>
      <c r="K640" s="1"/>
      <c r="L640" s="1"/>
      <c r="M640" s="1"/>
      <c r="N640" s="1"/>
      <c r="O640" s="1"/>
      <c r="P640" s="1"/>
      <c r="Q640" s="1"/>
      <c r="R640" s="1"/>
    </row>
    <row r="641" spans="2:18" ht="15.75" customHeight="1">
      <c r="B641" s="1"/>
      <c r="C641" s="1"/>
      <c r="D641" s="1"/>
      <c r="E641" s="1"/>
      <c r="F641" s="1"/>
      <c r="G641" s="1"/>
      <c r="H641" s="1"/>
      <c r="I641" s="1"/>
      <c r="J641" s="1"/>
      <c r="K641" s="1"/>
      <c r="L641" s="1"/>
      <c r="M641" s="1"/>
      <c r="N641" s="1"/>
      <c r="O641" s="1"/>
      <c r="P641" s="1"/>
      <c r="Q641" s="1"/>
      <c r="R641" s="1"/>
    </row>
    <row r="642" spans="2:18" ht="15.75" customHeight="1">
      <c r="B642" s="1"/>
      <c r="C642" s="1"/>
      <c r="D642" s="1"/>
      <c r="E642" s="1"/>
      <c r="F642" s="1"/>
      <c r="G642" s="1"/>
      <c r="H642" s="1"/>
      <c r="I642" s="1"/>
      <c r="J642" s="1"/>
      <c r="K642" s="1"/>
      <c r="L642" s="1"/>
      <c r="M642" s="1"/>
      <c r="N642" s="1"/>
      <c r="O642" s="1"/>
      <c r="P642" s="1"/>
      <c r="Q642" s="1"/>
      <c r="R642" s="1"/>
    </row>
    <row r="643" spans="2:18" ht="15.75" customHeight="1">
      <c r="B643" s="1"/>
      <c r="C643" s="1"/>
      <c r="D643" s="1"/>
      <c r="E643" s="1"/>
      <c r="F643" s="1"/>
      <c r="G643" s="1"/>
      <c r="H643" s="1"/>
      <c r="I643" s="1"/>
      <c r="J643" s="1"/>
      <c r="K643" s="1"/>
      <c r="L643" s="1"/>
      <c r="M643" s="1"/>
      <c r="N643" s="1"/>
      <c r="O643" s="1"/>
      <c r="P643" s="1"/>
      <c r="Q643" s="1"/>
      <c r="R643" s="1"/>
    </row>
    <row r="644" spans="2:18" ht="15.75" customHeight="1">
      <c r="B644" s="1"/>
      <c r="C644" s="1"/>
      <c r="D644" s="1"/>
      <c r="E644" s="1"/>
      <c r="F644" s="1"/>
      <c r="G644" s="1"/>
      <c r="H644" s="1"/>
      <c r="I644" s="1"/>
      <c r="J644" s="1"/>
      <c r="K644" s="1"/>
      <c r="L644" s="1"/>
      <c r="M644" s="1"/>
      <c r="N644" s="1"/>
      <c r="O644" s="1"/>
      <c r="P644" s="1"/>
      <c r="Q644" s="1"/>
      <c r="R644" s="1"/>
    </row>
    <row r="645" spans="2:18" ht="15.75" customHeight="1">
      <c r="B645" s="1"/>
      <c r="C645" s="1"/>
      <c r="D645" s="1"/>
      <c r="E645" s="1"/>
      <c r="F645" s="1"/>
      <c r="G645" s="1"/>
      <c r="H645" s="1"/>
      <c r="I645" s="1"/>
      <c r="J645" s="1"/>
      <c r="K645" s="1"/>
      <c r="L645" s="1"/>
      <c r="M645" s="1"/>
      <c r="N645" s="1"/>
      <c r="O645" s="1"/>
      <c r="P645" s="1"/>
      <c r="Q645" s="1"/>
      <c r="R645" s="1"/>
    </row>
    <row r="646" spans="2:18" ht="15.75" customHeight="1">
      <c r="B646" s="1"/>
      <c r="C646" s="1"/>
      <c r="D646" s="1"/>
      <c r="E646" s="1"/>
      <c r="F646" s="1"/>
      <c r="G646" s="1"/>
      <c r="H646" s="1"/>
      <c r="I646" s="1"/>
      <c r="J646" s="1"/>
      <c r="K646" s="1"/>
      <c r="L646" s="1"/>
      <c r="M646" s="1"/>
      <c r="N646" s="1"/>
      <c r="O646" s="1"/>
      <c r="P646" s="1"/>
      <c r="Q646" s="1"/>
      <c r="R646" s="1"/>
    </row>
    <row r="647" spans="2:18" ht="15.75" customHeight="1">
      <c r="B647" s="1"/>
      <c r="C647" s="1"/>
      <c r="D647" s="1"/>
      <c r="E647" s="1"/>
      <c r="F647" s="1"/>
      <c r="G647" s="1"/>
      <c r="H647" s="1"/>
      <c r="I647" s="1"/>
      <c r="J647" s="1"/>
      <c r="K647" s="1"/>
      <c r="L647" s="1"/>
      <c r="M647" s="1"/>
      <c r="N647" s="1"/>
      <c r="O647" s="1"/>
      <c r="P647" s="1"/>
      <c r="Q647" s="1"/>
      <c r="R647" s="1"/>
    </row>
    <row r="648" spans="2:18" ht="15.75" customHeight="1">
      <c r="B648" s="1"/>
      <c r="C648" s="1"/>
      <c r="D648" s="1"/>
      <c r="E648" s="1"/>
      <c r="F648" s="1"/>
      <c r="G648" s="1"/>
      <c r="H648" s="1"/>
      <c r="I648" s="1"/>
      <c r="J648" s="1"/>
      <c r="K648" s="1"/>
      <c r="L648" s="1"/>
      <c r="M648" s="1"/>
      <c r="N648" s="1"/>
      <c r="O648" s="1"/>
      <c r="P648" s="1"/>
      <c r="Q648" s="1"/>
      <c r="R648" s="1"/>
    </row>
    <row r="649" spans="2:18" ht="15.75" customHeight="1">
      <c r="B649" s="1"/>
      <c r="C649" s="1"/>
      <c r="D649" s="1"/>
      <c r="E649" s="1"/>
      <c r="F649" s="1"/>
      <c r="G649" s="1"/>
      <c r="H649" s="1"/>
      <c r="I649" s="1"/>
      <c r="J649" s="1"/>
      <c r="K649" s="1"/>
      <c r="L649" s="1"/>
      <c r="M649" s="1"/>
      <c r="N649" s="1"/>
      <c r="O649" s="1"/>
      <c r="P649" s="1"/>
      <c r="Q649" s="1"/>
      <c r="R649" s="1"/>
    </row>
    <row r="650" spans="2:18" ht="15.75" customHeight="1">
      <c r="B650" s="1"/>
      <c r="C650" s="1"/>
      <c r="D650" s="1"/>
      <c r="E650" s="1"/>
      <c r="F650" s="1"/>
      <c r="G650" s="1"/>
      <c r="H650" s="1"/>
      <c r="I650" s="1"/>
      <c r="J650" s="1"/>
      <c r="K650" s="1"/>
      <c r="L650" s="1"/>
      <c r="M650" s="1"/>
      <c r="N650" s="1"/>
      <c r="O650" s="1"/>
      <c r="P650" s="1"/>
      <c r="Q650" s="1"/>
      <c r="R650" s="1"/>
    </row>
    <row r="651" spans="2:18" ht="15.75" customHeight="1">
      <c r="B651" s="1"/>
      <c r="C651" s="1"/>
      <c r="D651" s="1"/>
      <c r="E651" s="1"/>
      <c r="F651" s="1"/>
      <c r="G651" s="1"/>
      <c r="H651" s="1"/>
      <c r="I651" s="1"/>
      <c r="J651" s="1"/>
      <c r="K651" s="1"/>
      <c r="L651" s="1"/>
      <c r="M651" s="1"/>
      <c r="N651" s="1"/>
      <c r="O651" s="1"/>
      <c r="P651" s="1"/>
      <c r="Q651" s="1"/>
      <c r="R651" s="1"/>
    </row>
    <row r="652" spans="2:18" ht="15.75" customHeight="1">
      <c r="B652" s="1"/>
      <c r="C652" s="1"/>
      <c r="D652" s="1"/>
      <c r="E652" s="1"/>
      <c r="F652" s="1"/>
      <c r="G652" s="1"/>
      <c r="H652" s="1"/>
      <c r="I652" s="1"/>
      <c r="J652" s="1"/>
      <c r="K652" s="1"/>
      <c r="L652" s="1"/>
      <c r="M652" s="1"/>
      <c r="N652" s="1"/>
      <c r="O652" s="1"/>
      <c r="P652" s="1"/>
      <c r="Q652" s="1"/>
      <c r="R652" s="1"/>
    </row>
    <row r="653" spans="2:18" ht="15.75" customHeight="1">
      <c r="B653" s="1"/>
      <c r="C653" s="1"/>
      <c r="D653" s="1"/>
      <c r="E653" s="1"/>
      <c r="F653" s="1"/>
      <c r="G653" s="1"/>
      <c r="H653" s="1"/>
      <c r="I653" s="1"/>
      <c r="J653" s="1"/>
      <c r="K653" s="1"/>
      <c r="L653" s="1"/>
      <c r="M653" s="1"/>
      <c r="N653" s="1"/>
      <c r="O653" s="1"/>
      <c r="P653" s="1"/>
      <c r="Q653" s="1"/>
      <c r="R653" s="1"/>
    </row>
    <row r="654" spans="2:18" ht="15.75" customHeight="1">
      <c r="B654" s="1"/>
      <c r="C654" s="1"/>
      <c r="D654" s="1"/>
      <c r="E654" s="1"/>
      <c r="F654" s="1"/>
      <c r="G654" s="1"/>
      <c r="H654" s="1"/>
      <c r="I654" s="1"/>
      <c r="J654" s="1"/>
      <c r="K654" s="1"/>
      <c r="L654" s="1"/>
      <c r="M654" s="1"/>
      <c r="N654" s="1"/>
      <c r="O654" s="1"/>
      <c r="P654" s="1"/>
      <c r="Q654" s="1"/>
      <c r="R654" s="1"/>
    </row>
    <row r="655" spans="2:18" ht="15.75" customHeight="1">
      <c r="B655" s="1"/>
      <c r="C655" s="1"/>
      <c r="D655" s="1"/>
      <c r="E655" s="1"/>
      <c r="F655" s="1"/>
      <c r="G655" s="1"/>
      <c r="H655" s="1"/>
      <c r="I655" s="1"/>
      <c r="J655" s="1"/>
      <c r="K655" s="1"/>
      <c r="L655" s="1"/>
      <c r="M655" s="1"/>
      <c r="N655" s="1"/>
      <c r="O655" s="1"/>
      <c r="P655" s="1"/>
      <c r="Q655" s="1"/>
      <c r="R655" s="1"/>
    </row>
    <row r="656" spans="2:18" ht="15.75" customHeight="1">
      <c r="B656" s="1"/>
      <c r="C656" s="1"/>
      <c r="D656" s="1"/>
      <c r="E656" s="1"/>
      <c r="F656" s="1"/>
      <c r="G656" s="1"/>
      <c r="H656" s="1"/>
      <c r="I656" s="1"/>
      <c r="J656" s="1"/>
      <c r="K656" s="1"/>
      <c r="L656" s="1"/>
      <c r="M656" s="1"/>
      <c r="N656" s="1"/>
      <c r="O656" s="1"/>
      <c r="P656" s="1"/>
      <c r="Q656" s="1"/>
      <c r="R656" s="1"/>
    </row>
    <row r="657" spans="2:18" ht="15.75" customHeight="1">
      <c r="B657" s="1"/>
      <c r="C657" s="1"/>
      <c r="D657" s="1"/>
      <c r="E657" s="1"/>
      <c r="F657" s="1"/>
      <c r="G657" s="1"/>
      <c r="H657" s="1"/>
      <c r="I657" s="1"/>
      <c r="J657" s="1"/>
      <c r="K657" s="1"/>
      <c r="L657" s="1"/>
      <c r="M657" s="1"/>
      <c r="N657" s="1"/>
      <c r="O657" s="1"/>
      <c r="P657" s="1"/>
      <c r="Q657" s="1"/>
      <c r="R657" s="1"/>
    </row>
    <row r="658" spans="2:18" ht="15.75" customHeight="1">
      <c r="B658" s="1"/>
      <c r="C658" s="1"/>
      <c r="D658" s="1"/>
      <c r="E658" s="1"/>
      <c r="F658" s="1"/>
      <c r="G658" s="1"/>
      <c r="H658" s="1"/>
      <c r="I658" s="1"/>
      <c r="J658" s="1"/>
      <c r="K658" s="1"/>
      <c r="L658" s="1"/>
      <c r="M658" s="1"/>
      <c r="N658" s="1"/>
      <c r="O658" s="1"/>
      <c r="P658" s="1"/>
      <c r="Q658" s="1"/>
      <c r="R658" s="1"/>
    </row>
    <row r="659" spans="2:18" ht="15.75" customHeight="1">
      <c r="B659" s="1"/>
      <c r="C659" s="1"/>
      <c r="D659" s="1"/>
      <c r="E659" s="1"/>
      <c r="F659" s="1"/>
      <c r="G659" s="1"/>
      <c r="H659" s="1"/>
      <c r="I659" s="1"/>
      <c r="J659" s="1"/>
      <c r="K659" s="1"/>
      <c r="L659" s="1"/>
      <c r="M659" s="1"/>
      <c r="N659" s="1"/>
      <c r="O659" s="1"/>
      <c r="P659" s="1"/>
      <c r="Q659" s="1"/>
      <c r="R659" s="1"/>
    </row>
    <row r="660" spans="2:18" ht="15.75" customHeight="1">
      <c r="B660" s="1"/>
      <c r="C660" s="1"/>
      <c r="D660" s="1"/>
      <c r="E660" s="1"/>
      <c r="F660" s="1"/>
      <c r="G660" s="1"/>
      <c r="H660" s="1"/>
      <c r="I660" s="1"/>
      <c r="J660" s="1"/>
      <c r="K660" s="1"/>
      <c r="L660" s="1"/>
      <c r="M660" s="1"/>
      <c r="N660" s="1"/>
      <c r="O660" s="1"/>
      <c r="P660" s="1"/>
      <c r="Q660" s="1"/>
      <c r="R660" s="1"/>
    </row>
    <row r="661" spans="2:18" ht="15.75" customHeight="1">
      <c r="B661" s="1"/>
      <c r="C661" s="1"/>
      <c r="D661" s="1"/>
      <c r="E661" s="1"/>
      <c r="F661" s="1"/>
      <c r="G661" s="1"/>
      <c r="H661" s="1"/>
      <c r="I661" s="1"/>
      <c r="J661" s="1"/>
      <c r="K661" s="1"/>
      <c r="L661" s="1"/>
      <c r="M661" s="1"/>
      <c r="N661" s="1"/>
      <c r="O661" s="1"/>
      <c r="P661" s="1"/>
      <c r="Q661" s="1"/>
      <c r="R661" s="1"/>
    </row>
    <row r="662" spans="2:18" ht="15.75" customHeight="1">
      <c r="B662" s="1"/>
      <c r="C662" s="1"/>
      <c r="D662" s="1"/>
      <c r="E662" s="1"/>
      <c r="F662" s="1"/>
      <c r="G662" s="1"/>
      <c r="H662" s="1"/>
      <c r="I662" s="1"/>
      <c r="J662" s="1"/>
      <c r="K662" s="1"/>
      <c r="L662" s="1"/>
      <c r="M662" s="1"/>
      <c r="N662" s="1"/>
      <c r="O662" s="1"/>
      <c r="P662" s="1"/>
      <c r="Q662" s="1"/>
      <c r="R662" s="1"/>
    </row>
    <row r="663" spans="2:18" ht="15.75" customHeight="1">
      <c r="B663" s="1"/>
      <c r="C663" s="1"/>
      <c r="D663" s="1"/>
      <c r="E663" s="1"/>
      <c r="F663" s="1"/>
      <c r="G663" s="1"/>
      <c r="H663" s="1"/>
      <c r="I663" s="1"/>
      <c r="J663" s="1"/>
      <c r="K663" s="1"/>
      <c r="L663" s="1"/>
      <c r="M663" s="1"/>
      <c r="N663" s="1"/>
      <c r="O663" s="1"/>
      <c r="P663" s="1"/>
      <c r="Q663" s="1"/>
      <c r="R663" s="1"/>
    </row>
    <row r="664" spans="2:18" ht="15.75" customHeight="1">
      <c r="B664" s="1"/>
      <c r="C664" s="1"/>
      <c r="D664" s="1"/>
      <c r="E664" s="1"/>
      <c r="F664" s="1"/>
      <c r="G664" s="1"/>
      <c r="H664" s="1"/>
      <c r="I664" s="1"/>
      <c r="J664" s="1"/>
      <c r="K664" s="1"/>
      <c r="L664" s="1"/>
      <c r="M664" s="1"/>
      <c r="N664" s="1"/>
      <c r="O664" s="1"/>
      <c r="P664" s="1"/>
      <c r="Q664" s="1"/>
      <c r="R664" s="1"/>
    </row>
    <row r="665" spans="2:18" ht="15.75" customHeight="1">
      <c r="B665" s="1"/>
      <c r="C665" s="1"/>
      <c r="D665" s="1"/>
      <c r="E665" s="1"/>
      <c r="F665" s="1"/>
      <c r="G665" s="1"/>
      <c r="H665" s="1"/>
      <c r="I665" s="1"/>
      <c r="J665" s="1"/>
      <c r="K665" s="1"/>
      <c r="L665" s="1"/>
      <c r="M665" s="1"/>
      <c r="N665" s="1"/>
      <c r="O665" s="1"/>
      <c r="P665" s="1"/>
      <c r="Q665" s="1"/>
      <c r="R665" s="1"/>
    </row>
    <row r="666" spans="2:18" ht="15.75" customHeight="1">
      <c r="B666" s="1"/>
      <c r="C666" s="1"/>
      <c r="D666" s="1"/>
      <c r="E666" s="1"/>
      <c r="F666" s="1"/>
      <c r="G666" s="1"/>
      <c r="H666" s="1"/>
      <c r="I666" s="1"/>
      <c r="J666" s="1"/>
      <c r="K666" s="1"/>
      <c r="L666" s="1"/>
      <c r="M666" s="1"/>
      <c r="N666" s="1"/>
      <c r="O666" s="1"/>
      <c r="P666" s="1"/>
      <c r="Q666" s="1"/>
      <c r="R666" s="1"/>
    </row>
    <row r="667" spans="2:18" ht="15.75" customHeight="1">
      <c r="B667" s="1"/>
      <c r="C667" s="1"/>
      <c r="D667" s="1"/>
      <c r="E667" s="1"/>
      <c r="F667" s="1"/>
      <c r="G667" s="1"/>
      <c r="H667" s="1"/>
      <c r="I667" s="1"/>
      <c r="J667" s="1"/>
      <c r="K667" s="1"/>
      <c r="L667" s="1"/>
      <c r="M667" s="1"/>
      <c r="N667" s="1"/>
      <c r="O667" s="1"/>
      <c r="P667" s="1"/>
      <c r="Q667" s="1"/>
      <c r="R667" s="1"/>
    </row>
    <row r="668" spans="2:18" ht="15.75" customHeight="1">
      <c r="B668" s="1"/>
      <c r="C668" s="1"/>
      <c r="D668" s="1"/>
      <c r="E668" s="1"/>
      <c r="F668" s="1"/>
      <c r="G668" s="1"/>
      <c r="H668" s="1"/>
      <c r="I668" s="1"/>
      <c r="J668" s="1"/>
      <c r="K668" s="1"/>
      <c r="L668" s="1"/>
      <c r="M668" s="1"/>
      <c r="N668" s="1"/>
      <c r="O668" s="1"/>
      <c r="P668" s="1"/>
      <c r="Q668" s="1"/>
      <c r="R668" s="1"/>
    </row>
    <row r="669" spans="2:18" ht="15.75" customHeight="1">
      <c r="B669" s="1"/>
      <c r="C669" s="1"/>
      <c r="D669" s="1"/>
      <c r="E669" s="1"/>
      <c r="F669" s="1"/>
      <c r="G669" s="1"/>
      <c r="H669" s="1"/>
      <c r="I669" s="1"/>
      <c r="J669" s="1"/>
      <c r="K669" s="1"/>
      <c r="L669" s="1"/>
      <c r="M669" s="1"/>
      <c r="N669" s="1"/>
      <c r="O669" s="1"/>
      <c r="P669" s="1"/>
      <c r="Q669" s="1"/>
      <c r="R669" s="1"/>
    </row>
    <row r="670" spans="2:18" ht="15.75" customHeight="1">
      <c r="B670" s="1"/>
      <c r="C670" s="1"/>
      <c r="D670" s="1"/>
      <c r="E670" s="1"/>
      <c r="F670" s="1"/>
      <c r="G670" s="1"/>
      <c r="H670" s="1"/>
      <c r="I670" s="1"/>
      <c r="J670" s="1"/>
      <c r="K670" s="1"/>
      <c r="L670" s="1"/>
      <c r="M670" s="1"/>
      <c r="N670" s="1"/>
      <c r="O670" s="1"/>
      <c r="P670" s="1"/>
      <c r="Q670" s="1"/>
      <c r="R670" s="1"/>
    </row>
    <row r="671" spans="2:18" ht="15.75" customHeight="1">
      <c r="B671" s="1"/>
      <c r="C671" s="1"/>
      <c r="D671" s="1"/>
      <c r="E671" s="1"/>
      <c r="F671" s="1"/>
      <c r="G671" s="1"/>
      <c r="H671" s="1"/>
      <c r="I671" s="1"/>
      <c r="J671" s="1"/>
      <c r="K671" s="1"/>
      <c r="L671" s="1"/>
      <c r="M671" s="1"/>
      <c r="N671" s="1"/>
      <c r="O671" s="1"/>
      <c r="P671" s="1"/>
      <c r="Q671" s="1"/>
      <c r="R671" s="1"/>
    </row>
    <row r="672" spans="2:18" ht="15.75" customHeight="1">
      <c r="B672" s="1"/>
      <c r="C672" s="1"/>
      <c r="D672" s="1"/>
      <c r="E672" s="1"/>
      <c r="F672" s="1"/>
      <c r="G672" s="1"/>
      <c r="H672" s="1"/>
      <c r="I672" s="1"/>
      <c r="J672" s="1"/>
      <c r="K672" s="1"/>
      <c r="L672" s="1"/>
      <c r="M672" s="1"/>
      <c r="N672" s="1"/>
      <c r="O672" s="1"/>
      <c r="P672" s="1"/>
      <c r="Q672" s="1"/>
      <c r="R672" s="1"/>
    </row>
    <row r="673" spans="2:18" ht="15.75" customHeight="1">
      <c r="B673" s="1"/>
      <c r="C673" s="1"/>
      <c r="D673" s="1"/>
      <c r="E673" s="1"/>
      <c r="F673" s="1"/>
      <c r="G673" s="1"/>
      <c r="H673" s="1"/>
      <c r="I673" s="1"/>
      <c r="J673" s="1"/>
      <c r="K673" s="1"/>
      <c r="L673" s="1"/>
      <c r="M673" s="1"/>
      <c r="N673" s="1"/>
      <c r="O673" s="1"/>
      <c r="P673" s="1"/>
      <c r="Q673" s="1"/>
      <c r="R673" s="1"/>
    </row>
    <row r="674" spans="2:18" ht="15.75" customHeight="1">
      <c r="B674" s="1"/>
      <c r="C674" s="1"/>
      <c r="D674" s="1"/>
      <c r="E674" s="1"/>
      <c r="F674" s="1"/>
      <c r="G674" s="1"/>
      <c r="H674" s="1"/>
      <c r="I674" s="1"/>
      <c r="J674" s="1"/>
      <c r="K674" s="1"/>
      <c r="L674" s="1"/>
      <c r="M674" s="1"/>
      <c r="N674" s="1"/>
      <c r="O674" s="1"/>
      <c r="P674" s="1"/>
      <c r="Q674" s="1"/>
      <c r="R674" s="1"/>
    </row>
    <row r="675" spans="2:18" ht="15.75" customHeight="1">
      <c r="B675" s="1"/>
      <c r="C675" s="1"/>
      <c r="D675" s="1"/>
      <c r="E675" s="1"/>
      <c r="F675" s="1"/>
      <c r="G675" s="1"/>
      <c r="H675" s="1"/>
      <c r="I675" s="1"/>
      <c r="J675" s="1"/>
      <c r="K675" s="1"/>
      <c r="L675" s="1"/>
      <c r="M675" s="1"/>
      <c r="N675" s="1"/>
      <c r="O675" s="1"/>
      <c r="P675" s="1"/>
      <c r="Q675" s="1"/>
      <c r="R675" s="1"/>
    </row>
    <row r="676" spans="2:18" ht="15.75" customHeight="1">
      <c r="B676" s="1"/>
      <c r="C676" s="1"/>
      <c r="D676" s="1"/>
      <c r="E676" s="1"/>
      <c r="F676" s="1"/>
      <c r="G676" s="1"/>
      <c r="H676" s="1"/>
      <c r="I676" s="1"/>
      <c r="J676" s="1"/>
      <c r="K676" s="1"/>
      <c r="L676" s="1"/>
      <c r="M676" s="1"/>
      <c r="N676" s="1"/>
      <c r="O676" s="1"/>
      <c r="P676" s="1"/>
      <c r="Q676" s="1"/>
      <c r="R676" s="1"/>
    </row>
    <row r="677" spans="2:18" ht="15.75" customHeight="1">
      <c r="B677" s="1"/>
      <c r="C677" s="1"/>
      <c r="D677" s="1"/>
      <c r="E677" s="1"/>
      <c r="F677" s="1"/>
      <c r="G677" s="1"/>
      <c r="H677" s="1"/>
      <c r="I677" s="1"/>
      <c r="J677" s="1"/>
      <c r="K677" s="1"/>
      <c r="L677" s="1"/>
      <c r="M677" s="1"/>
      <c r="N677" s="1"/>
      <c r="O677" s="1"/>
      <c r="P677" s="1"/>
      <c r="Q677" s="1"/>
      <c r="R677" s="1"/>
    </row>
    <row r="678" spans="2:18" ht="15.75" customHeight="1">
      <c r="B678" s="1"/>
      <c r="C678" s="1"/>
      <c r="D678" s="1"/>
      <c r="E678" s="1"/>
      <c r="F678" s="1"/>
      <c r="G678" s="1"/>
      <c r="H678" s="1"/>
      <c r="I678" s="1"/>
      <c r="J678" s="1"/>
      <c r="K678" s="1"/>
      <c r="L678" s="1"/>
      <c r="M678" s="1"/>
      <c r="N678" s="1"/>
      <c r="O678" s="1"/>
      <c r="P678" s="1"/>
      <c r="Q678" s="1"/>
      <c r="R678" s="1"/>
    </row>
    <row r="679" spans="2:18" ht="15.75" customHeight="1">
      <c r="B679" s="1"/>
      <c r="C679" s="1"/>
      <c r="D679" s="1"/>
      <c r="E679" s="1"/>
      <c r="F679" s="1"/>
      <c r="G679" s="1"/>
      <c r="H679" s="1"/>
      <c r="I679" s="1"/>
      <c r="J679" s="1"/>
      <c r="K679" s="1"/>
      <c r="L679" s="1"/>
      <c r="M679" s="1"/>
      <c r="N679" s="1"/>
      <c r="O679" s="1"/>
      <c r="P679" s="1"/>
      <c r="Q679" s="1"/>
      <c r="R679" s="1"/>
    </row>
    <row r="680" spans="2:18" ht="15.75" customHeight="1">
      <c r="B680" s="1"/>
      <c r="C680" s="1"/>
      <c r="D680" s="1"/>
      <c r="E680" s="1"/>
      <c r="F680" s="1"/>
      <c r="G680" s="1"/>
      <c r="H680" s="1"/>
      <c r="I680" s="1"/>
      <c r="J680" s="1"/>
      <c r="K680" s="1"/>
      <c r="L680" s="1"/>
      <c r="M680" s="1"/>
      <c r="N680" s="1"/>
      <c r="O680" s="1"/>
      <c r="P680" s="1"/>
      <c r="Q680" s="1"/>
      <c r="R680" s="1"/>
    </row>
    <row r="681" spans="2:18" ht="15.75" customHeight="1">
      <c r="B681" s="1"/>
      <c r="C681" s="1"/>
      <c r="D681" s="1"/>
      <c r="E681" s="1"/>
      <c r="F681" s="1"/>
      <c r="G681" s="1"/>
      <c r="H681" s="1"/>
      <c r="I681" s="1"/>
      <c r="J681" s="1"/>
      <c r="K681" s="1"/>
      <c r="L681" s="1"/>
      <c r="M681" s="1"/>
      <c r="N681" s="1"/>
      <c r="O681" s="1"/>
      <c r="P681" s="1"/>
      <c r="Q681" s="1"/>
      <c r="R681" s="1"/>
    </row>
    <row r="682" spans="2:18" ht="15.75" customHeight="1">
      <c r="B682" s="1"/>
      <c r="C682" s="1"/>
      <c r="D682" s="1"/>
      <c r="E682" s="1"/>
      <c r="F682" s="1"/>
      <c r="G682" s="1"/>
      <c r="H682" s="1"/>
      <c r="I682" s="1"/>
      <c r="J682" s="1"/>
      <c r="K682" s="1"/>
      <c r="L682" s="1"/>
      <c r="M682" s="1"/>
      <c r="N682" s="1"/>
      <c r="O682" s="1"/>
      <c r="P682" s="1"/>
      <c r="Q682" s="1"/>
      <c r="R682" s="1"/>
    </row>
    <row r="683" spans="2:18" ht="15.75" customHeight="1">
      <c r="B683" s="1"/>
      <c r="C683" s="1"/>
      <c r="D683" s="1"/>
      <c r="E683" s="1"/>
      <c r="F683" s="1"/>
      <c r="G683" s="1"/>
      <c r="H683" s="1"/>
      <c r="I683" s="1"/>
      <c r="J683" s="1"/>
      <c r="K683" s="1"/>
      <c r="L683" s="1"/>
      <c r="M683" s="1"/>
      <c r="N683" s="1"/>
      <c r="O683" s="1"/>
      <c r="P683" s="1"/>
      <c r="Q683" s="1"/>
      <c r="R683" s="1"/>
    </row>
    <row r="684" spans="2:18" ht="15.75" customHeight="1">
      <c r="B684" s="1"/>
      <c r="C684" s="1"/>
      <c r="D684" s="1"/>
      <c r="E684" s="1"/>
      <c r="F684" s="1"/>
      <c r="G684" s="1"/>
      <c r="H684" s="1"/>
      <c r="I684" s="1"/>
      <c r="J684" s="1"/>
      <c r="K684" s="1"/>
      <c r="L684" s="1"/>
      <c r="M684" s="1"/>
      <c r="N684" s="1"/>
      <c r="O684" s="1"/>
      <c r="P684" s="1"/>
      <c r="Q684" s="1"/>
      <c r="R684" s="1"/>
    </row>
    <row r="685" spans="2:18" ht="15.75" customHeight="1">
      <c r="B685" s="1"/>
      <c r="C685" s="1"/>
      <c r="D685" s="1"/>
      <c r="E685" s="1"/>
      <c r="F685" s="1"/>
      <c r="G685" s="1"/>
      <c r="H685" s="1"/>
      <c r="I685" s="1"/>
      <c r="J685" s="1"/>
      <c r="K685" s="1"/>
      <c r="L685" s="1"/>
      <c r="M685" s="1"/>
      <c r="N685" s="1"/>
      <c r="O685" s="1"/>
      <c r="P685" s="1"/>
      <c r="Q685" s="1"/>
      <c r="R685" s="1"/>
    </row>
    <row r="686" spans="2:18" ht="15.75" customHeight="1">
      <c r="B686" s="1"/>
      <c r="C686" s="1"/>
      <c r="D686" s="1"/>
      <c r="E686" s="1"/>
      <c r="F686" s="1"/>
      <c r="G686" s="1"/>
      <c r="H686" s="1"/>
      <c r="I686" s="1"/>
      <c r="J686" s="1"/>
      <c r="K686" s="1"/>
      <c r="L686" s="1"/>
      <c r="M686" s="1"/>
      <c r="N686" s="1"/>
      <c r="O686" s="1"/>
      <c r="P686" s="1"/>
      <c r="Q686" s="1"/>
      <c r="R686" s="1"/>
    </row>
    <row r="687" spans="2:18" ht="15.75" customHeight="1">
      <c r="B687" s="1"/>
      <c r="C687" s="1"/>
      <c r="D687" s="1"/>
      <c r="E687" s="1"/>
      <c r="F687" s="1"/>
      <c r="G687" s="1"/>
      <c r="H687" s="1"/>
      <c r="I687" s="1"/>
      <c r="J687" s="1"/>
      <c r="K687" s="1"/>
      <c r="L687" s="1"/>
      <c r="M687" s="1"/>
      <c r="N687" s="1"/>
      <c r="O687" s="1"/>
      <c r="P687" s="1"/>
      <c r="Q687" s="1"/>
      <c r="R687" s="1"/>
    </row>
    <row r="688" spans="2:18" ht="15.75" customHeight="1">
      <c r="B688" s="1"/>
      <c r="C688" s="1"/>
      <c r="D688" s="1"/>
      <c r="E688" s="1"/>
      <c r="F688" s="1"/>
      <c r="G688" s="1"/>
      <c r="H688" s="1"/>
      <c r="I688" s="1"/>
      <c r="J688" s="1"/>
      <c r="K688" s="1"/>
      <c r="L688" s="1"/>
      <c r="M688" s="1"/>
      <c r="N688" s="1"/>
      <c r="O688" s="1"/>
      <c r="P688" s="1"/>
      <c r="Q688" s="1"/>
      <c r="R688" s="1"/>
    </row>
    <row r="689" spans="2:18" ht="15.75" customHeight="1">
      <c r="B689" s="1"/>
      <c r="C689" s="1"/>
      <c r="D689" s="1"/>
      <c r="E689" s="1"/>
      <c r="F689" s="1"/>
      <c r="G689" s="1"/>
      <c r="H689" s="1"/>
      <c r="I689" s="1"/>
      <c r="J689" s="1"/>
      <c r="K689" s="1"/>
      <c r="L689" s="1"/>
      <c r="M689" s="1"/>
      <c r="N689" s="1"/>
      <c r="O689" s="1"/>
      <c r="P689" s="1"/>
      <c r="Q689" s="1"/>
      <c r="R689" s="1"/>
    </row>
    <row r="690" spans="2:18" ht="15.75" customHeight="1">
      <c r="B690" s="1"/>
      <c r="C690" s="1"/>
      <c r="D690" s="1"/>
      <c r="E690" s="1"/>
      <c r="F690" s="1"/>
      <c r="G690" s="1"/>
      <c r="H690" s="1"/>
      <c r="I690" s="1"/>
      <c r="J690" s="1"/>
      <c r="K690" s="1"/>
      <c r="L690" s="1"/>
      <c r="M690" s="1"/>
      <c r="N690" s="1"/>
      <c r="O690" s="1"/>
      <c r="P690" s="1"/>
      <c r="Q690" s="1"/>
      <c r="R690" s="1"/>
    </row>
    <row r="691" spans="2:18" ht="15.75" customHeight="1">
      <c r="B691" s="1"/>
      <c r="C691" s="1"/>
      <c r="D691" s="1"/>
      <c r="E691" s="1"/>
      <c r="F691" s="1"/>
      <c r="G691" s="1"/>
      <c r="H691" s="1"/>
      <c r="I691" s="1"/>
      <c r="J691" s="1"/>
      <c r="K691" s="1"/>
      <c r="L691" s="1"/>
      <c r="M691" s="1"/>
      <c r="N691" s="1"/>
      <c r="O691" s="1"/>
      <c r="P691" s="1"/>
      <c r="Q691" s="1"/>
      <c r="R691" s="1"/>
    </row>
    <row r="692" spans="2:18" ht="15.75" customHeight="1">
      <c r="B692" s="1"/>
      <c r="C692" s="1"/>
      <c r="D692" s="1"/>
      <c r="E692" s="1"/>
      <c r="F692" s="1"/>
      <c r="G692" s="1"/>
      <c r="H692" s="1"/>
      <c r="I692" s="1"/>
      <c r="J692" s="1"/>
      <c r="K692" s="1"/>
      <c r="L692" s="1"/>
      <c r="M692" s="1"/>
      <c r="N692" s="1"/>
      <c r="O692" s="1"/>
      <c r="P692" s="1"/>
      <c r="Q692" s="1"/>
      <c r="R692" s="1"/>
    </row>
    <row r="693" spans="2:18" ht="15.75" customHeight="1">
      <c r="B693" s="1"/>
      <c r="C693" s="1"/>
      <c r="D693" s="1"/>
      <c r="E693" s="1"/>
      <c r="F693" s="1"/>
      <c r="G693" s="1"/>
      <c r="H693" s="1"/>
      <c r="I693" s="1"/>
      <c r="J693" s="1"/>
      <c r="K693" s="1"/>
      <c r="L693" s="1"/>
      <c r="M693" s="1"/>
      <c r="N693" s="1"/>
      <c r="O693" s="1"/>
      <c r="P693" s="1"/>
      <c r="Q693" s="1"/>
      <c r="R693" s="1"/>
    </row>
    <row r="694" spans="2:18" ht="15.75" customHeight="1">
      <c r="B694" s="1"/>
      <c r="C694" s="1"/>
      <c r="D694" s="1"/>
      <c r="E694" s="1"/>
      <c r="F694" s="1"/>
      <c r="G694" s="1"/>
      <c r="H694" s="1"/>
      <c r="I694" s="1"/>
      <c r="J694" s="1"/>
      <c r="K694" s="1"/>
      <c r="L694" s="1"/>
      <c r="M694" s="1"/>
      <c r="N694" s="1"/>
      <c r="O694" s="1"/>
      <c r="P694" s="1"/>
      <c r="Q694" s="1"/>
      <c r="R694" s="1"/>
    </row>
    <row r="695" spans="2:18" ht="15.75" customHeight="1">
      <c r="B695" s="1"/>
      <c r="C695" s="1"/>
      <c r="D695" s="1"/>
      <c r="E695" s="1"/>
      <c r="F695" s="1"/>
      <c r="G695" s="1"/>
      <c r="H695" s="1"/>
      <c r="I695" s="1"/>
      <c r="J695" s="1"/>
      <c r="K695" s="1"/>
      <c r="L695" s="1"/>
      <c r="M695" s="1"/>
      <c r="N695" s="1"/>
      <c r="O695" s="1"/>
      <c r="P695" s="1"/>
      <c r="Q695" s="1"/>
      <c r="R695" s="1"/>
    </row>
    <row r="696" spans="2:18" ht="15.75" customHeight="1">
      <c r="B696" s="1"/>
      <c r="C696" s="1"/>
      <c r="D696" s="1"/>
      <c r="E696" s="1"/>
      <c r="F696" s="1"/>
      <c r="G696" s="1"/>
      <c r="H696" s="1"/>
      <c r="I696" s="1"/>
      <c r="J696" s="1"/>
      <c r="K696" s="1"/>
      <c r="L696" s="1"/>
      <c r="M696" s="1"/>
      <c r="N696" s="1"/>
      <c r="O696" s="1"/>
      <c r="P696" s="1"/>
      <c r="Q696" s="1"/>
      <c r="R696" s="1"/>
    </row>
    <row r="697" spans="2:18" ht="15.75" customHeight="1">
      <c r="B697" s="1"/>
      <c r="C697" s="1"/>
      <c r="D697" s="1"/>
      <c r="E697" s="1"/>
      <c r="F697" s="1"/>
      <c r="G697" s="1"/>
      <c r="H697" s="1"/>
      <c r="I697" s="1"/>
      <c r="J697" s="1"/>
      <c r="K697" s="1"/>
      <c r="L697" s="1"/>
      <c r="M697" s="1"/>
      <c r="N697" s="1"/>
      <c r="O697" s="1"/>
      <c r="P697" s="1"/>
      <c r="Q697" s="1"/>
      <c r="R697" s="1"/>
    </row>
    <row r="698" spans="2:18" ht="15.75" customHeight="1">
      <c r="B698" s="1"/>
      <c r="C698" s="1"/>
      <c r="D698" s="1"/>
      <c r="E698" s="1"/>
      <c r="F698" s="1"/>
      <c r="G698" s="1"/>
      <c r="H698" s="1"/>
      <c r="I698" s="1"/>
      <c r="J698" s="1"/>
      <c r="K698" s="1"/>
      <c r="L698" s="1"/>
      <c r="M698" s="1"/>
      <c r="N698" s="1"/>
      <c r="O698" s="1"/>
      <c r="P698" s="1"/>
      <c r="Q698" s="1"/>
      <c r="R698" s="1"/>
    </row>
    <row r="699" spans="2:18" ht="15.75" customHeight="1">
      <c r="B699" s="1"/>
      <c r="C699" s="1"/>
      <c r="D699" s="1"/>
      <c r="E699" s="1"/>
      <c r="F699" s="1"/>
      <c r="G699" s="1"/>
      <c r="H699" s="1"/>
      <c r="I699" s="1"/>
      <c r="J699" s="1"/>
      <c r="K699" s="1"/>
      <c r="L699" s="1"/>
      <c r="M699" s="1"/>
      <c r="N699" s="1"/>
      <c r="O699" s="1"/>
      <c r="P699" s="1"/>
      <c r="Q699" s="1"/>
      <c r="R699" s="1"/>
    </row>
    <row r="700" spans="2:18" ht="15.75" customHeight="1">
      <c r="B700" s="1"/>
      <c r="C700" s="1"/>
      <c r="D700" s="1"/>
      <c r="E700" s="1"/>
      <c r="F700" s="1"/>
      <c r="G700" s="1"/>
      <c r="H700" s="1"/>
      <c r="I700" s="1"/>
      <c r="J700" s="1"/>
      <c r="K700" s="1"/>
      <c r="L700" s="1"/>
      <c r="M700" s="1"/>
      <c r="N700" s="1"/>
      <c r="O700" s="1"/>
      <c r="P700" s="1"/>
      <c r="Q700" s="1"/>
      <c r="R700" s="1"/>
    </row>
    <row r="701" spans="2:18" ht="15.75" customHeight="1">
      <c r="B701" s="1"/>
      <c r="C701" s="1"/>
      <c r="D701" s="1"/>
      <c r="E701" s="1"/>
      <c r="F701" s="1"/>
      <c r="G701" s="1"/>
      <c r="H701" s="1"/>
      <c r="I701" s="1"/>
      <c r="J701" s="1"/>
      <c r="K701" s="1"/>
      <c r="L701" s="1"/>
      <c r="M701" s="1"/>
      <c r="N701" s="1"/>
      <c r="O701" s="1"/>
      <c r="P701" s="1"/>
      <c r="Q701" s="1"/>
      <c r="R701" s="1"/>
    </row>
    <row r="702" spans="2:18" ht="15.75" customHeight="1">
      <c r="B702" s="1"/>
      <c r="C702" s="1"/>
      <c r="D702" s="1"/>
      <c r="E702" s="1"/>
      <c r="F702" s="1"/>
      <c r="G702" s="1"/>
      <c r="H702" s="1"/>
      <c r="I702" s="1"/>
      <c r="J702" s="1"/>
      <c r="K702" s="1"/>
      <c r="L702" s="1"/>
      <c r="M702" s="1"/>
      <c r="N702" s="1"/>
      <c r="O702" s="1"/>
      <c r="P702" s="1"/>
      <c r="Q702" s="1"/>
      <c r="R702" s="1"/>
    </row>
    <row r="703" spans="2:18" ht="15.75" customHeight="1">
      <c r="B703" s="1"/>
      <c r="C703" s="1"/>
      <c r="D703" s="1"/>
      <c r="E703" s="1"/>
      <c r="F703" s="1"/>
      <c r="G703" s="1"/>
      <c r="H703" s="1"/>
      <c r="I703" s="1"/>
      <c r="J703" s="1"/>
      <c r="K703" s="1"/>
      <c r="L703" s="1"/>
      <c r="M703" s="1"/>
      <c r="N703" s="1"/>
      <c r="O703" s="1"/>
      <c r="P703" s="1"/>
      <c r="Q703" s="1"/>
      <c r="R703" s="1"/>
    </row>
    <row r="704" spans="2:18" ht="15.75" customHeight="1">
      <c r="B704" s="1"/>
      <c r="C704" s="1"/>
      <c r="D704" s="1"/>
      <c r="E704" s="1"/>
      <c r="F704" s="1"/>
      <c r="G704" s="1"/>
      <c r="H704" s="1"/>
      <c r="I704" s="1"/>
      <c r="J704" s="1"/>
      <c r="K704" s="1"/>
      <c r="L704" s="1"/>
      <c r="M704" s="1"/>
      <c r="N704" s="1"/>
      <c r="O704" s="1"/>
      <c r="P704" s="1"/>
      <c r="Q704" s="1"/>
      <c r="R704" s="1"/>
    </row>
    <row r="705" spans="2:18" ht="15.75" customHeight="1">
      <c r="B705" s="1"/>
      <c r="C705" s="1"/>
      <c r="D705" s="1"/>
      <c r="E705" s="1"/>
      <c r="F705" s="1"/>
      <c r="G705" s="1"/>
      <c r="H705" s="1"/>
      <c r="I705" s="1"/>
      <c r="J705" s="1"/>
      <c r="K705" s="1"/>
      <c r="L705" s="1"/>
      <c r="M705" s="1"/>
      <c r="N705" s="1"/>
      <c r="O705" s="1"/>
      <c r="P705" s="1"/>
      <c r="Q705" s="1"/>
      <c r="R705" s="1"/>
    </row>
    <row r="706" spans="2:18" ht="15.75" customHeight="1">
      <c r="B706" s="1"/>
      <c r="C706" s="1"/>
      <c r="D706" s="1"/>
      <c r="E706" s="1"/>
      <c r="F706" s="1"/>
      <c r="G706" s="1"/>
      <c r="H706" s="1"/>
      <c r="I706" s="1"/>
      <c r="J706" s="1"/>
      <c r="K706" s="1"/>
      <c r="L706" s="1"/>
      <c r="M706" s="1"/>
      <c r="N706" s="1"/>
      <c r="O706" s="1"/>
      <c r="P706" s="1"/>
      <c r="Q706" s="1"/>
      <c r="R706" s="1"/>
    </row>
    <row r="707" spans="2:18" ht="15.75" customHeight="1">
      <c r="B707" s="1"/>
      <c r="C707" s="1"/>
      <c r="D707" s="1"/>
      <c r="E707" s="1"/>
      <c r="F707" s="1"/>
      <c r="G707" s="1"/>
      <c r="H707" s="1"/>
      <c r="I707" s="1"/>
      <c r="J707" s="1"/>
      <c r="K707" s="1"/>
      <c r="L707" s="1"/>
      <c r="M707" s="1"/>
      <c r="N707" s="1"/>
      <c r="O707" s="1"/>
      <c r="P707" s="1"/>
      <c r="Q707" s="1"/>
      <c r="R707" s="1"/>
    </row>
    <row r="708" spans="2:18" ht="15.75" customHeight="1">
      <c r="B708" s="1"/>
      <c r="C708" s="1"/>
      <c r="D708" s="1"/>
      <c r="E708" s="1"/>
      <c r="F708" s="1"/>
      <c r="G708" s="1"/>
      <c r="H708" s="1"/>
      <c r="I708" s="1"/>
      <c r="J708" s="1"/>
      <c r="K708" s="1"/>
      <c r="L708" s="1"/>
      <c r="M708" s="1"/>
      <c r="N708" s="1"/>
      <c r="O708" s="1"/>
      <c r="P708" s="1"/>
      <c r="Q708" s="1"/>
      <c r="R708" s="1"/>
    </row>
    <row r="709" spans="2:18" ht="15.75" customHeight="1">
      <c r="B709" s="1"/>
      <c r="C709" s="1"/>
      <c r="D709" s="1"/>
      <c r="E709" s="1"/>
      <c r="F709" s="1"/>
      <c r="G709" s="1"/>
      <c r="H709" s="1"/>
      <c r="I709" s="1"/>
      <c r="J709" s="1"/>
      <c r="K709" s="1"/>
      <c r="L709" s="1"/>
      <c r="M709" s="1"/>
      <c r="N709" s="1"/>
      <c r="O709" s="1"/>
      <c r="P709" s="1"/>
      <c r="Q709" s="1"/>
      <c r="R709" s="1"/>
    </row>
    <row r="710" spans="2:18" ht="15.75" customHeight="1">
      <c r="B710" s="1"/>
      <c r="C710" s="1"/>
      <c r="D710" s="1"/>
      <c r="E710" s="1"/>
      <c r="F710" s="1"/>
      <c r="G710" s="1"/>
      <c r="H710" s="1"/>
      <c r="I710" s="1"/>
      <c r="J710" s="1"/>
      <c r="K710" s="1"/>
      <c r="L710" s="1"/>
      <c r="M710" s="1"/>
      <c r="N710" s="1"/>
      <c r="O710" s="1"/>
      <c r="P710" s="1"/>
      <c r="Q710" s="1"/>
      <c r="R710" s="1"/>
    </row>
    <row r="711" spans="2:18" ht="15.75" customHeight="1">
      <c r="B711" s="1"/>
      <c r="C711" s="1"/>
      <c r="D711" s="1"/>
      <c r="E711" s="1"/>
      <c r="F711" s="1"/>
      <c r="G711" s="1"/>
      <c r="H711" s="1"/>
      <c r="I711" s="1"/>
      <c r="J711" s="1"/>
      <c r="K711" s="1"/>
      <c r="L711" s="1"/>
      <c r="M711" s="1"/>
      <c r="N711" s="1"/>
      <c r="O711" s="1"/>
      <c r="P711" s="1"/>
      <c r="Q711" s="1"/>
      <c r="R711" s="1"/>
    </row>
    <row r="712" spans="2:18" ht="15.75" customHeight="1">
      <c r="B712" s="1"/>
      <c r="C712" s="1"/>
      <c r="D712" s="1"/>
      <c r="E712" s="1"/>
      <c r="F712" s="1"/>
      <c r="G712" s="1"/>
      <c r="H712" s="1"/>
      <c r="I712" s="1"/>
      <c r="J712" s="1"/>
      <c r="K712" s="1"/>
      <c r="L712" s="1"/>
      <c r="M712" s="1"/>
      <c r="N712" s="1"/>
      <c r="O712" s="1"/>
      <c r="P712" s="1"/>
      <c r="Q712" s="1"/>
      <c r="R712" s="1"/>
    </row>
    <row r="713" spans="2:18" ht="15.75" customHeight="1">
      <c r="B713" s="1"/>
      <c r="C713" s="1"/>
      <c r="D713" s="1"/>
      <c r="E713" s="1"/>
      <c r="F713" s="1"/>
      <c r="G713" s="1"/>
      <c r="H713" s="1"/>
      <c r="I713" s="1"/>
      <c r="J713" s="1"/>
      <c r="K713" s="1"/>
      <c r="L713" s="1"/>
      <c r="M713" s="1"/>
      <c r="N713" s="1"/>
      <c r="O713" s="1"/>
      <c r="P713" s="1"/>
      <c r="Q713" s="1"/>
      <c r="R713" s="1"/>
    </row>
    <row r="714" spans="2:18" ht="15.75" customHeight="1">
      <c r="B714" s="1"/>
      <c r="C714" s="1"/>
      <c r="D714" s="1"/>
      <c r="E714" s="1"/>
      <c r="F714" s="1"/>
      <c r="G714" s="1"/>
      <c r="H714" s="1"/>
      <c r="I714" s="1"/>
      <c r="J714" s="1"/>
      <c r="K714" s="1"/>
      <c r="L714" s="1"/>
      <c r="M714" s="1"/>
      <c r="N714" s="1"/>
      <c r="O714" s="1"/>
      <c r="P714" s="1"/>
      <c r="Q714" s="1"/>
      <c r="R714" s="1"/>
    </row>
    <row r="715" spans="2:18" ht="15.75" customHeight="1">
      <c r="B715" s="1"/>
      <c r="C715" s="1"/>
      <c r="D715" s="1"/>
      <c r="E715" s="1"/>
      <c r="F715" s="1"/>
      <c r="G715" s="1"/>
      <c r="H715" s="1"/>
      <c r="I715" s="1"/>
      <c r="J715" s="1"/>
      <c r="K715" s="1"/>
      <c r="L715" s="1"/>
      <c r="M715" s="1"/>
      <c r="N715" s="1"/>
      <c r="O715" s="1"/>
      <c r="P715" s="1"/>
      <c r="Q715" s="1"/>
      <c r="R715" s="1"/>
    </row>
    <row r="716" spans="2:18" ht="15.75" customHeight="1">
      <c r="B716" s="1"/>
      <c r="C716" s="1"/>
      <c r="D716" s="1"/>
      <c r="E716" s="1"/>
      <c r="F716" s="1"/>
      <c r="G716" s="1"/>
      <c r="H716" s="1"/>
      <c r="I716" s="1"/>
      <c r="J716" s="1"/>
      <c r="K716" s="1"/>
      <c r="L716" s="1"/>
      <c r="M716" s="1"/>
      <c r="N716" s="1"/>
      <c r="O716" s="1"/>
      <c r="P716" s="1"/>
      <c r="Q716" s="1"/>
      <c r="R716" s="1"/>
    </row>
    <row r="717" spans="2:18" ht="15.75" customHeight="1">
      <c r="B717" s="1"/>
      <c r="C717" s="1"/>
      <c r="D717" s="1"/>
      <c r="E717" s="1"/>
      <c r="F717" s="1"/>
      <c r="G717" s="1"/>
      <c r="H717" s="1"/>
      <c r="I717" s="1"/>
      <c r="J717" s="1"/>
      <c r="K717" s="1"/>
      <c r="L717" s="1"/>
      <c r="M717" s="1"/>
      <c r="N717" s="1"/>
      <c r="O717" s="1"/>
      <c r="P717" s="1"/>
      <c r="Q717" s="1"/>
      <c r="R717" s="1"/>
    </row>
    <row r="718" spans="2:18" ht="15.75" customHeight="1">
      <c r="B718" s="1"/>
      <c r="C718" s="1"/>
      <c r="D718" s="1"/>
      <c r="E718" s="1"/>
      <c r="F718" s="1"/>
      <c r="G718" s="1"/>
      <c r="H718" s="1"/>
      <c r="I718" s="1"/>
      <c r="J718" s="1"/>
      <c r="K718" s="1"/>
      <c r="L718" s="1"/>
      <c r="M718" s="1"/>
      <c r="N718" s="1"/>
      <c r="O718" s="1"/>
      <c r="P718" s="1"/>
      <c r="Q718" s="1"/>
      <c r="R718" s="1"/>
    </row>
    <row r="719" spans="2:18" ht="15.75" customHeight="1">
      <c r="B719" s="1"/>
      <c r="C719" s="1"/>
      <c r="D719" s="1"/>
      <c r="E719" s="1"/>
      <c r="F719" s="1"/>
      <c r="G719" s="1"/>
      <c r="H719" s="1"/>
      <c r="I719" s="1"/>
      <c r="J719" s="1"/>
      <c r="K719" s="1"/>
      <c r="L719" s="1"/>
      <c r="M719" s="1"/>
      <c r="N719" s="1"/>
      <c r="O719" s="1"/>
      <c r="P719" s="1"/>
      <c r="Q719" s="1"/>
      <c r="R719" s="1"/>
    </row>
    <row r="720" spans="2:18" ht="15.75" customHeight="1">
      <c r="B720" s="1"/>
      <c r="C720" s="1"/>
      <c r="D720" s="1"/>
      <c r="E720" s="1"/>
      <c r="F720" s="1"/>
      <c r="G720" s="1"/>
      <c r="H720" s="1"/>
      <c r="I720" s="1"/>
      <c r="J720" s="1"/>
      <c r="K720" s="1"/>
      <c r="L720" s="1"/>
      <c r="M720" s="1"/>
      <c r="N720" s="1"/>
      <c r="O720" s="1"/>
      <c r="P720" s="1"/>
      <c r="Q720" s="1"/>
      <c r="R720" s="1"/>
    </row>
    <row r="721" spans="2:18" ht="15.75" customHeight="1">
      <c r="B721" s="1"/>
      <c r="C721" s="1"/>
      <c r="D721" s="1"/>
      <c r="E721" s="1"/>
      <c r="F721" s="1"/>
      <c r="G721" s="1"/>
      <c r="H721" s="1"/>
      <c r="I721" s="1"/>
      <c r="J721" s="1"/>
      <c r="K721" s="1"/>
      <c r="L721" s="1"/>
      <c r="M721" s="1"/>
      <c r="N721" s="1"/>
      <c r="O721" s="1"/>
      <c r="P721" s="1"/>
      <c r="Q721" s="1"/>
      <c r="R721" s="1"/>
    </row>
    <row r="722" spans="2:18" ht="15.75" customHeight="1">
      <c r="B722" s="1"/>
      <c r="C722" s="1"/>
      <c r="D722" s="1"/>
      <c r="E722" s="1"/>
      <c r="F722" s="1"/>
      <c r="G722" s="1"/>
      <c r="H722" s="1"/>
      <c r="I722" s="1"/>
      <c r="J722" s="1"/>
      <c r="K722" s="1"/>
      <c r="L722" s="1"/>
      <c r="M722" s="1"/>
      <c r="N722" s="1"/>
      <c r="O722" s="1"/>
      <c r="P722" s="1"/>
      <c r="Q722" s="1"/>
      <c r="R722" s="1"/>
    </row>
    <row r="723" spans="2:18" ht="15.75" customHeight="1">
      <c r="B723" s="1"/>
      <c r="C723" s="1"/>
      <c r="D723" s="1"/>
      <c r="E723" s="1"/>
      <c r="F723" s="1"/>
      <c r="G723" s="1"/>
      <c r="H723" s="1"/>
      <c r="I723" s="1"/>
      <c r="J723" s="1"/>
      <c r="K723" s="1"/>
      <c r="L723" s="1"/>
      <c r="M723" s="1"/>
      <c r="N723" s="1"/>
      <c r="O723" s="1"/>
      <c r="P723" s="1"/>
      <c r="Q723" s="1"/>
      <c r="R723" s="1"/>
    </row>
    <row r="724" spans="2:18" ht="15.75" customHeight="1">
      <c r="B724" s="1"/>
      <c r="C724" s="1"/>
      <c r="D724" s="1"/>
      <c r="E724" s="1"/>
      <c r="F724" s="1"/>
      <c r="G724" s="1"/>
      <c r="H724" s="1"/>
      <c r="I724" s="1"/>
      <c r="J724" s="1"/>
      <c r="K724" s="1"/>
      <c r="L724" s="1"/>
      <c r="M724" s="1"/>
      <c r="N724" s="1"/>
      <c r="O724" s="1"/>
      <c r="P724" s="1"/>
      <c r="Q724" s="1"/>
      <c r="R724" s="1"/>
    </row>
    <row r="725" spans="2:18" ht="15.75" customHeight="1">
      <c r="B725" s="1"/>
      <c r="C725" s="1"/>
      <c r="D725" s="1"/>
      <c r="E725" s="1"/>
      <c r="F725" s="1"/>
      <c r="G725" s="1"/>
      <c r="H725" s="1"/>
      <c r="I725" s="1"/>
      <c r="J725" s="1"/>
      <c r="K725" s="1"/>
      <c r="L725" s="1"/>
      <c r="M725" s="1"/>
      <c r="N725" s="1"/>
      <c r="O725" s="1"/>
      <c r="P725" s="1"/>
      <c r="Q725" s="1"/>
      <c r="R725" s="1"/>
    </row>
    <row r="726" spans="2:18" ht="15.75" customHeight="1">
      <c r="B726" s="1"/>
      <c r="C726" s="1"/>
      <c r="D726" s="1"/>
      <c r="E726" s="1"/>
      <c r="F726" s="1"/>
      <c r="G726" s="1"/>
      <c r="H726" s="1"/>
      <c r="I726" s="1"/>
      <c r="J726" s="1"/>
      <c r="K726" s="1"/>
      <c r="L726" s="1"/>
      <c r="M726" s="1"/>
      <c r="N726" s="1"/>
      <c r="O726" s="1"/>
      <c r="P726" s="1"/>
      <c r="Q726" s="1"/>
      <c r="R726" s="1"/>
    </row>
    <row r="727" spans="2:18" ht="15.75" customHeight="1">
      <c r="B727" s="1"/>
      <c r="C727" s="1"/>
      <c r="D727" s="1"/>
      <c r="E727" s="1"/>
      <c r="F727" s="1"/>
      <c r="G727" s="1"/>
      <c r="H727" s="1"/>
      <c r="I727" s="1"/>
      <c r="J727" s="1"/>
      <c r="K727" s="1"/>
      <c r="L727" s="1"/>
      <c r="M727" s="1"/>
      <c r="N727" s="1"/>
      <c r="O727" s="1"/>
      <c r="P727" s="1"/>
      <c r="Q727" s="1"/>
      <c r="R727" s="1"/>
    </row>
    <row r="728" spans="2:18" ht="15.75" customHeight="1">
      <c r="B728" s="1"/>
      <c r="C728" s="1"/>
      <c r="D728" s="1"/>
      <c r="E728" s="1"/>
      <c r="F728" s="1"/>
      <c r="G728" s="1"/>
      <c r="H728" s="1"/>
      <c r="I728" s="1"/>
      <c r="J728" s="1"/>
      <c r="K728" s="1"/>
      <c r="L728" s="1"/>
      <c r="M728" s="1"/>
      <c r="N728" s="1"/>
      <c r="O728" s="1"/>
      <c r="P728" s="1"/>
      <c r="Q728" s="1"/>
      <c r="R728" s="1"/>
    </row>
    <row r="729" spans="2:18" ht="15.75" customHeight="1">
      <c r="B729" s="1"/>
      <c r="C729" s="1"/>
      <c r="D729" s="1"/>
      <c r="E729" s="1"/>
      <c r="F729" s="1"/>
      <c r="G729" s="1"/>
      <c r="H729" s="1"/>
      <c r="I729" s="1"/>
      <c r="J729" s="1"/>
      <c r="K729" s="1"/>
      <c r="L729" s="1"/>
      <c r="M729" s="1"/>
      <c r="N729" s="1"/>
      <c r="O729" s="1"/>
      <c r="P729" s="1"/>
      <c r="Q729" s="1"/>
      <c r="R729" s="1"/>
    </row>
    <row r="730" spans="2:18" ht="15.75" customHeight="1">
      <c r="B730" s="1"/>
      <c r="C730" s="1"/>
      <c r="D730" s="1"/>
      <c r="E730" s="1"/>
      <c r="F730" s="1"/>
      <c r="G730" s="1"/>
      <c r="H730" s="1"/>
      <c r="I730" s="1"/>
      <c r="J730" s="1"/>
      <c r="K730" s="1"/>
      <c r="L730" s="1"/>
      <c r="M730" s="1"/>
      <c r="N730" s="1"/>
      <c r="O730" s="1"/>
      <c r="P730" s="1"/>
      <c r="Q730" s="1"/>
      <c r="R730" s="1"/>
    </row>
    <row r="731" spans="2:18" ht="15.75" customHeight="1">
      <c r="B731" s="1"/>
      <c r="C731" s="1"/>
      <c r="D731" s="1"/>
      <c r="E731" s="1"/>
      <c r="F731" s="1"/>
      <c r="G731" s="1"/>
      <c r="H731" s="1"/>
      <c r="I731" s="1"/>
      <c r="J731" s="1"/>
      <c r="K731" s="1"/>
      <c r="L731" s="1"/>
      <c r="M731" s="1"/>
      <c r="N731" s="1"/>
      <c r="O731" s="1"/>
      <c r="P731" s="1"/>
      <c r="Q731" s="1"/>
      <c r="R731" s="1"/>
    </row>
    <row r="732" spans="2:18" ht="15.75" customHeight="1">
      <c r="B732" s="1"/>
      <c r="C732" s="1"/>
      <c r="D732" s="1"/>
      <c r="E732" s="1"/>
      <c r="F732" s="1"/>
      <c r="G732" s="1"/>
      <c r="H732" s="1"/>
      <c r="I732" s="1"/>
      <c r="J732" s="1"/>
      <c r="K732" s="1"/>
      <c r="L732" s="1"/>
      <c r="M732" s="1"/>
      <c r="N732" s="1"/>
      <c r="O732" s="1"/>
      <c r="P732" s="1"/>
      <c r="Q732" s="1"/>
      <c r="R732" s="1"/>
    </row>
    <row r="733" spans="2:18" ht="15.75" customHeight="1">
      <c r="B733" s="1"/>
      <c r="C733" s="1"/>
      <c r="D733" s="1"/>
      <c r="E733" s="1"/>
      <c r="F733" s="1"/>
      <c r="G733" s="1"/>
      <c r="H733" s="1"/>
      <c r="I733" s="1"/>
      <c r="J733" s="1"/>
      <c r="K733" s="1"/>
      <c r="L733" s="1"/>
      <c r="M733" s="1"/>
      <c r="N733" s="1"/>
      <c r="O733" s="1"/>
      <c r="P733" s="1"/>
      <c r="Q733" s="1"/>
      <c r="R733" s="1"/>
    </row>
    <row r="734" spans="2:18" ht="15.75" customHeight="1">
      <c r="B734" s="1"/>
      <c r="C734" s="1"/>
      <c r="D734" s="1"/>
      <c r="E734" s="1"/>
      <c r="F734" s="1"/>
      <c r="G734" s="1"/>
      <c r="H734" s="1"/>
      <c r="I734" s="1"/>
      <c r="J734" s="1"/>
      <c r="K734" s="1"/>
      <c r="L734" s="1"/>
      <c r="M734" s="1"/>
      <c r="N734" s="1"/>
      <c r="O734" s="1"/>
      <c r="P734" s="1"/>
      <c r="Q734" s="1"/>
      <c r="R734" s="1"/>
    </row>
    <row r="735" spans="2:18" ht="15.75" customHeight="1">
      <c r="B735" s="1"/>
      <c r="C735" s="1"/>
      <c r="D735" s="1"/>
      <c r="E735" s="1"/>
      <c r="F735" s="1"/>
      <c r="G735" s="1"/>
      <c r="H735" s="1"/>
      <c r="I735" s="1"/>
      <c r="J735" s="1"/>
      <c r="K735" s="1"/>
      <c r="L735" s="1"/>
      <c r="M735" s="1"/>
      <c r="N735" s="1"/>
      <c r="O735" s="1"/>
      <c r="P735" s="1"/>
      <c r="Q735" s="1"/>
      <c r="R735" s="1"/>
    </row>
    <row r="736" spans="2:18" ht="15.75" customHeight="1">
      <c r="B736" s="1"/>
      <c r="C736" s="1"/>
      <c r="D736" s="1"/>
      <c r="E736" s="1"/>
      <c r="F736" s="1"/>
      <c r="G736" s="1"/>
      <c r="H736" s="1"/>
      <c r="I736" s="1"/>
      <c r="J736" s="1"/>
      <c r="K736" s="1"/>
      <c r="L736" s="1"/>
      <c r="M736" s="1"/>
      <c r="N736" s="1"/>
      <c r="O736" s="1"/>
      <c r="P736" s="1"/>
      <c r="Q736" s="1"/>
      <c r="R736" s="1"/>
    </row>
    <row r="737" spans="2:18" ht="15.75" customHeight="1">
      <c r="B737" s="1"/>
      <c r="C737" s="1"/>
      <c r="D737" s="1"/>
      <c r="E737" s="1"/>
      <c r="F737" s="1"/>
      <c r="G737" s="1"/>
      <c r="H737" s="1"/>
      <c r="I737" s="1"/>
      <c r="J737" s="1"/>
      <c r="K737" s="1"/>
      <c r="L737" s="1"/>
      <c r="M737" s="1"/>
      <c r="N737" s="1"/>
      <c r="O737" s="1"/>
      <c r="P737" s="1"/>
      <c r="Q737" s="1"/>
      <c r="R737" s="1"/>
    </row>
    <row r="738" spans="2:18" ht="15.75" customHeight="1">
      <c r="B738" s="1"/>
      <c r="C738" s="1"/>
      <c r="D738" s="1"/>
      <c r="E738" s="1"/>
      <c r="F738" s="1"/>
      <c r="G738" s="1"/>
      <c r="H738" s="1"/>
      <c r="I738" s="1"/>
      <c r="J738" s="1"/>
      <c r="K738" s="1"/>
      <c r="L738" s="1"/>
      <c r="M738" s="1"/>
      <c r="N738" s="1"/>
      <c r="O738" s="1"/>
      <c r="P738" s="1"/>
      <c r="Q738" s="1"/>
      <c r="R738" s="1"/>
    </row>
    <row r="739" spans="2:18" ht="15.75" customHeight="1">
      <c r="B739" s="1"/>
      <c r="C739" s="1"/>
      <c r="D739" s="1"/>
      <c r="E739" s="1"/>
      <c r="F739" s="1"/>
      <c r="G739" s="1"/>
      <c r="H739" s="1"/>
      <c r="I739" s="1"/>
      <c r="J739" s="1"/>
      <c r="K739" s="1"/>
      <c r="L739" s="1"/>
      <c r="M739" s="1"/>
      <c r="N739" s="1"/>
      <c r="O739" s="1"/>
      <c r="P739" s="1"/>
      <c r="Q739" s="1"/>
      <c r="R739" s="1"/>
    </row>
    <row r="740" spans="2:18" ht="15.75" customHeight="1">
      <c r="B740" s="1"/>
      <c r="C740" s="1"/>
      <c r="D740" s="1"/>
      <c r="E740" s="1"/>
      <c r="F740" s="1"/>
      <c r="G740" s="1"/>
      <c r="H740" s="1"/>
      <c r="I740" s="1"/>
      <c r="J740" s="1"/>
      <c r="K740" s="1"/>
      <c r="L740" s="1"/>
      <c r="M740" s="1"/>
      <c r="N740" s="1"/>
      <c r="O740" s="1"/>
      <c r="P740" s="1"/>
      <c r="Q740" s="1"/>
      <c r="R740" s="1"/>
    </row>
    <row r="741" spans="2:18" ht="15.75" customHeight="1">
      <c r="B741" s="1"/>
      <c r="C741" s="1"/>
      <c r="D741" s="1"/>
      <c r="E741" s="1"/>
      <c r="F741" s="1"/>
      <c r="G741" s="1"/>
      <c r="H741" s="1"/>
      <c r="I741" s="1"/>
      <c r="J741" s="1"/>
      <c r="K741" s="1"/>
      <c r="L741" s="1"/>
      <c r="M741" s="1"/>
      <c r="N741" s="1"/>
      <c r="O741" s="1"/>
      <c r="P741" s="1"/>
      <c r="Q741" s="1"/>
      <c r="R741" s="1"/>
    </row>
    <row r="742" spans="2:18" ht="15.75" customHeight="1">
      <c r="B742" s="1"/>
      <c r="C742" s="1"/>
      <c r="D742" s="1"/>
      <c r="E742" s="1"/>
      <c r="F742" s="1"/>
      <c r="G742" s="1"/>
      <c r="H742" s="1"/>
      <c r="I742" s="1"/>
      <c r="J742" s="1"/>
      <c r="K742" s="1"/>
      <c r="L742" s="1"/>
      <c r="M742" s="1"/>
      <c r="N742" s="1"/>
      <c r="O742" s="1"/>
      <c r="P742" s="1"/>
      <c r="Q742" s="1"/>
      <c r="R742" s="1"/>
    </row>
    <row r="743" spans="2:18" ht="15.75" customHeight="1">
      <c r="B743" s="1"/>
      <c r="C743" s="1"/>
      <c r="D743" s="1"/>
      <c r="E743" s="1"/>
      <c r="F743" s="1"/>
      <c r="G743" s="1"/>
      <c r="H743" s="1"/>
      <c r="I743" s="1"/>
      <c r="J743" s="1"/>
      <c r="K743" s="1"/>
      <c r="L743" s="1"/>
      <c r="M743" s="1"/>
      <c r="N743" s="1"/>
      <c r="O743" s="1"/>
      <c r="P743" s="1"/>
      <c r="Q743" s="1"/>
      <c r="R743" s="1"/>
    </row>
    <row r="744" spans="2:18" ht="15.75" customHeight="1">
      <c r="B744" s="1"/>
      <c r="C744" s="1"/>
      <c r="D744" s="1"/>
      <c r="E744" s="1"/>
      <c r="F744" s="1"/>
      <c r="G744" s="1"/>
      <c r="H744" s="1"/>
      <c r="I744" s="1"/>
      <c r="J744" s="1"/>
      <c r="K744" s="1"/>
      <c r="L744" s="1"/>
      <c r="M744" s="1"/>
      <c r="N744" s="1"/>
      <c r="O744" s="1"/>
      <c r="P744" s="1"/>
      <c r="Q744" s="1"/>
      <c r="R744" s="1"/>
    </row>
    <row r="745" spans="2:18" ht="15.75" customHeight="1">
      <c r="B745" s="1"/>
      <c r="C745" s="1"/>
      <c r="D745" s="1"/>
      <c r="E745" s="1"/>
      <c r="F745" s="1"/>
      <c r="G745" s="1"/>
      <c r="H745" s="1"/>
      <c r="I745" s="1"/>
      <c r="J745" s="1"/>
      <c r="K745" s="1"/>
      <c r="L745" s="1"/>
      <c r="M745" s="1"/>
      <c r="N745" s="1"/>
      <c r="O745" s="1"/>
      <c r="P745" s="1"/>
      <c r="Q745" s="1"/>
      <c r="R745" s="1"/>
    </row>
    <row r="746" spans="2:18" ht="15.75" customHeight="1">
      <c r="B746" s="1"/>
      <c r="C746" s="1"/>
      <c r="D746" s="1"/>
      <c r="E746" s="1"/>
      <c r="F746" s="1"/>
      <c r="G746" s="1"/>
      <c r="H746" s="1"/>
      <c r="I746" s="1"/>
      <c r="J746" s="1"/>
      <c r="K746" s="1"/>
      <c r="L746" s="1"/>
      <c r="M746" s="1"/>
      <c r="N746" s="1"/>
      <c r="O746" s="1"/>
      <c r="P746" s="1"/>
      <c r="Q746" s="1"/>
      <c r="R746" s="1"/>
    </row>
    <row r="747" spans="2:18" ht="15.75" customHeight="1">
      <c r="B747" s="1"/>
      <c r="C747" s="1"/>
      <c r="D747" s="1"/>
      <c r="E747" s="1"/>
      <c r="F747" s="1"/>
      <c r="G747" s="1"/>
      <c r="H747" s="1"/>
      <c r="I747" s="1"/>
      <c r="J747" s="1"/>
      <c r="K747" s="1"/>
      <c r="L747" s="1"/>
      <c r="M747" s="1"/>
      <c r="N747" s="1"/>
      <c r="O747" s="1"/>
      <c r="P747" s="1"/>
      <c r="Q747" s="1"/>
      <c r="R747" s="1"/>
    </row>
    <row r="748" spans="2:18" ht="15.75" customHeight="1">
      <c r="B748" s="1"/>
      <c r="C748" s="1"/>
      <c r="D748" s="1"/>
      <c r="E748" s="1"/>
      <c r="F748" s="1"/>
      <c r="G748" s="1"/>
      <c r="H748" s="1"/>
      <c r="I748" s="1"/>
      <c r="J748" s="1"/>
      <c r="K748" s="1"/>
      <c r="L748" s="1"/>
      <c r="M748" s="1"/>
      <c r="N748" s="1"/>
      <c r="O748" s="1"/>
      <c r="P748" s="1"/>
      <c r="Q748" s="1"/>
      <c r="R748" s="1"/>
    </row>
    <row r="749" spans="2:18" ht="15.75" customHeight="1">
      <c r="B749" s="1"/>
      <c r="C749" s="1"/>
      <c r="D749" s="1"/>
      <c r="E749" s="1"/>
      <c r="F749" s="1"/>
      <c r="G749" s="1"/>
      <c r="H749" s="1"/>
      <c r="I749" s="1"/>
      <c r="J749" s="1"/>
      <c r="K749" s="1"/>
      <c r="L749" s="1"/>
      <c r="M749" s="1"/>
      <c r="N749" s="1"/>
      <c r="O749" s="1"/>
      <c r="P749" s="1"/>
      <c r="Q749" s="1"/>
      <c r="R749" s="1"/>
    </row>
    <row r="750" spans="2:18" ht="15.75" customHeight="1">
      <c r="B750" s="1"/>
      <c r="C750" s="1"/>
      <c r="D750" s="1"/>
      <c r="E750" s="1"/>
      <c r="F750" s="1"/>
      <c r="G750" s="1"/>
      <c r="H750" s="1"/>
      <c r="I750" s="1"/>
      <c r="J750" s="1"/>
      <c r="K750" s="1"/>
      <c r="L750" s="1"/>
      <c r="M750" s="1"/>
      <c r="N750" s="1"/>
      <c r="O750" s="1"/>
      <c r="P750" s="1"/>
      <c r="Q750" s="1"/>
      <c r="R750" s="1"/>
    </row>
    <row r="751" spans="2:18" ht="15.75" customHeight="1">
      <c r="B751" s="1"/>
      <c r="C751" s="1"/>
      <c r="D751" s="1"/>
      <c r="E751" s="1"/>
      <c r="F751" s="1"/>
      <c r="G751" s="1"/>
      <c r="H751" s="1"/>
      <c r="I751" s="1"/>
      <c r="J751" s="1"/>
      <c r="K751" s="1"/>
      <c r="L751" s="1"/>
      <c r="M751" s="1"/>
      <c r="N751" s="1"/>
      <c r="O751" s="1"/>
      <c r="P751" s="1"/>
      <c r="Q751" s="1"/>
      <c r="R751" s="1"/>
    </row>
    <row r="752" spans="2:18" ht="15.75" customHeight="1">
      <c r="B752" s="1"/>
      <c r="C752" s="1"/>
      <c r="D752" s="1"/>
      <c r="E752" s="1"/>
      <c r="F752" s="1"/>
      <c r="G752" s="1"/>
      <c r="H752" s="1"/>
      <c r="I752" s="1"/>
      <c r="J752" s="1"/>
      <c r="K752" s="1"/>
      <c r="L752" s="1"/>
      <c r="M752" s="1"/>
      <c r="N752" s="1"/>
      <c r="O752" s="1"/>
      <c r="P752" s="1"/>
      <c r="Q752" s="1"/>
      <c r="R752" s="1"/>
    </row>
    <row r="753" spans="2:18" ht="15.75" customHeight="1">
      <c r="B753" s="1"/>
      <c r="C753" s="1"/>
      <c r="D753" s="1"/>
      <c r="E753" s="1"/>
      <c r="F753" s="1"/>
      <c r="G753" s="1"/>
      <c r="H753" s="1"/>
      <c r="I753" s="1"/>
      <c r="J753" s="1"/>
      <c r="K753" s="1"/>
      <c r="L753" s="1"/>
      <c r="M753" s="1"/>
      <c r="N753" s="1"/>
      <c r="O753" s="1"/>
      <c r="P753" s="1"/>
      <c r="Q753" s="1"/>
      <c r="R753" s="1"/>
    </row>
    <row r="754" spans="2:18" ht="15.75" customHeight="1">
      <c r="B754" s="1"/>
      <c r="C754" s="1"/>
      <c r="D754" s="1"/>
      <c r="E754" s="1"/>
      <c r="F754" s="1"/>
      <c r="G754" s="1"/>
      <c r="H754" s="1"/>
      <c r="I754" s="1"/>
      <c r="J754" s="1"/>
      <c r="K754" s="1"/>
      <c r="L754" s="1"/>
      <c r="M754" s="1"/>
      <c r="N754" s="1"/>
      <c r="O754" s="1"/>
      <c r="P754" s="1"/>
      <c r="Q754" s="1"/>
      <c r="R754" s="1"/>
    </row>
    <row r="755" spans="2:18" ht="15.75" customHeight="1">
      <c r="B755" s="1"/>
      <c r="C755" s="1"/>
      <c r="D755" s="1"/>
      <c r="E755" s="1"/>
      <c r="F755" s="1"/>
      <c r="G755" s="1"/>
      <c r="H755" s="1"/>
      <c r="I755" s="1"/>
      <c r="J755" s="1"/>
      <c r="K755" s="1"/>
      <c r="L755" s="1"/>
      <c r="M755" s="1"/>
      <c r="N755" s="1"/>
      <c r="O755" s="1"/>
      <c r="P755" s="1"/>
      <c r="Q755" s="1"/>
      <c r="R755" s="1"/>
    </row>
    <row r="756" spans="2:18" ht="15.75" customHeight="1">
      <c r="B756" s="1"/>
      <c r="C756" s="1"/>
      <c r="D756" s="1"/>
      <c r="E756" s="1"/>
      <c r="F756" s="1"/>
      <c r="G756" s="1"/>
      <c r="H756" s="1"/>
      <c r="I756" s="1"/>
      <c r="J756" s="1"/>
      <c r="K756" s="1"/>
      <c r="L756" s="1"/>
      <c r="M756" s="1"/>
      <c r="N756" s="1"/>
      <c r="O756" s="1"/>
      <c r="P756" s="1"/>
      <c r="Q756" s="1"/>
      <c r="R756" s="1"/>
    </row>
    <row r="757" spans="2:18" ht="15.75" customHeight="1">
      <c r="B757" s="1"/>
      <c r="C757" s="1"/>
      <c r="D757" s="1"/>
      <c r="E757" s="1"/>
      <c r="F757" s="1"/>
      <c r="G757" s="1"/>
      <c r="H757" s="1"/>
      <c r="I757" s="1"/>
      <c r="J757" s="1"/>
      <c r="K757" s="1"/>
      <c r="L757" s="1"/>
      <c r="M757" s="1"/>
      <c r="N757" s="1"/>
      <c r="O757" s="1"/>
      <c r="P757" s="1"/>
      <c r="Q757" s="1"/>
      <c r="R757" s="1"/>
    </row>
    <row r="758" spans="2:18" ht="15.75" customHeight="1">
      <c r="B758" s="1"/>
      <c r="C758" s="1"/>
      <c r="D758" s="1"/>
      <c r="E758" s="1"/>
      <c r="F758" s="1"/>
      <c r="G758" s="1"/>
      <c r="H758" s="1"/>
      <c r="I758" s="1"/>
      <c r="J758" s="1"/>
      <c r="K758" s="1"/>
      <c r="L758" s="1"/>
      <c r="M758" s="1"/>
      <c r="N758" s="1"/>
      <c r="O758" s="1"/>
      <c r="P758" s="1"/>
      <c r="Q758" s="1"/>
      <c r="R758" s="1"/>
    </row>
    <row r="759" spans="2:18" ht="15.75" customHeight="1">
      <c r="B759" s="1"/>
      <c r="C759" s="1"/>
      <c r="D759" s="1"/>
      <c r="E759" s="1"/>
      <c r="F759" s="1"/>
      <c r="G759" s="1"/>
      <c r="H759" s="1"/>
      <c r="I759" s="1"/>
      <c r="J759" s="1"/>
      <c r="K759" s="1"/>
      <c r="L759" s="1"/>
      <c r="M759" s="1"/>
      <c r="N759" s="1"/>
      <c r="O759" s="1"/>
      <c r="P759" s="1"/>
      <c r="Q759" s="1"/>
      <c r="R759" s="1"/>
    </row>
    <row r="760" spans="2:18" ht="15.75" customHeight="1">
      <c r="B760" s="1"/>
      <c r="C760" s="1"/>
      <c r="D760" s="1"/>
      <c r="E760" s="1"/>
      <c r="F760" s="1"/>
      <c r="G760" s="1"/>
      <c r="H760" s="1"/>
      <c r="I760" s="1"/>
      <c r="J760" s="1"/>
      <c r="K760" s="1"/>
      <c r="L760" s="1"/>
      <c r="M760" s="1"/>
      <c r="N760" s="1"/>
      <c r="O760" s="1"/>
      <c r="P760" s="1"/>
      <c r="Q760" s="1"/>
      <c r="R760" s="1"/>
    </row>
    <row r="761" spans="2:18" ht="15.75" customHeight="1">
      <c r="B761" s="1"/>
      <c r="C761" s="1"/>
      <c r="D761" s="1"/>
      <c r="E761" s="1"/>
      <c r="F761" s="1"/>
      <c r="G761" s="1"/>
      <c r="H761" s="1"/>
      <c r="I761" s="1"/>
      <c r="J761" s="1"/>
      <c r="K761" s="1"/>
      <c r="L761" s="1"/>
      <c r="M761" s="1"/>
      <c r="N761" s="1"/>
      <c r="O761" s="1"/>
      <c r="P761" s="1"/>
      <c r="Q761" s="1"/>
      <c r="R761" s="1"/>
    </row>
    <row r="762" spans="2:18" ht="15.75" customHeight="1">
      <c r="B762" s="1"/>
      <c r="C762" s="1"/>
      <c r="D762" s="1"/>
      <c r="E762" s="1"/>
      <c r="F762" s="1"/>
      <c r="G762" s="1"/>
      <c r="H762" s="1"/>
      <c r="I762" s="1"/>
      <c r="J762" s="1"/>
      <c r="K762" s="1"/>
      <c r="L762" s="1"/>
      <c r="M762" s="1"/>
      <c r="N762" s="1"/>
      <c r="O762" s="1"/>
      <c r="P762" s="1"/>
      <c r="Q762" s="1"/>
      <c r="R762" s="1"/>
    </row>
    <row r="763" spans="2:18" ht="15.75" customHeight="1">
      <c r="B763" s="1"/>
      <c r="C763" s="1"/>
      <c r="D763" s="1"/>
      <c r="E763" s="1"/>
      <c r="F763" s="1"/>
      <c r="G763" s="1"/>
      <c r="H763" s="1"/>
      <c r="I763" s="1"/>
      <c r="J763" s="1"/>
      <c r="K763" s="1"/>
      <c r="L763" s="1"/>
      <c r="M763" s="1"/>
      <c r="N763" s="1"/>
      <c r="O763" s="1"/>
      <c r="P763" s="1"/>
      <c r="Q763" s="1"/>
      <c r="R763" s="1"/>
    </row>
    <row r="764" spans="2:18" ht="15.75" customHeight="1">
      <c r="B764" s="1"/>
      <c r="C764" s="1"/>
      <c r="D764" s="1"/>
      <c r="E764" s="1"/>
      <c r="F764" s="1"/>
      <c r="G764" s="1"/>
      <c r="H764" s="1"/>
      <c r="I764" s="1"/>
      <c r="J764" s="1"/>
      <c r="K764" s="1"/>
      <c r="L764" s="1"/>
      <c r="M764" s="1"/>
      <c r="N764" s="1"/>
      <c r="O764" s="1"/>
      <c r="P764" s="1"/>
      <c r="Q764" s="1"/>
      <c r="R764" s="1"/>
    </row>
    <row r="765" spans="2:18" ht="15.75" customHeight="1">
      <c r="B765" s="1"/>
      <c r="C765" s="1"/>
      <c r="D765" s="1"/>
      <c r="E765" s="1"/>
      <c r="F765" s="1"/>
      <c r="G765" s="1"/>
      <c r="H765" s="1"/>
      <c r="I765" s="1"/>
      <c r="J765" s="1"/>
      <c r="K765" s="1"/>
      <c r="L765" s="1"/>
      <c r="M765" s="1"/>
      <c r="N765" s="1"/>
      <c r="O765" s="1"/>
      <c r="P765" s="1"/>
      <c r="Q765" s="1"/>
      <c r="R765" s="1"/>
    </row>
    <row r="766" spans="2:18" ht="15.75" customHeight="1">
      <c r="B766" s="1"/>
      <c r="C766" s="1"/>
      <c r="D766" s="1"/>
      <c r="E766" s="1"/>
      <c r="F766" s="1"/>
      <c r="G766" s="1"/>
      <c r="H766" s="1"/>
      <c r="I766" s="1"/>
      <c r="J766" s="1"/>
      <c r="K766" s="1"/>
      <c r="L766" s="1"/>
      <c r="M766" s="1"/>
      <c r="N766" s="1"/>
      <c r="O766" s="1"/>
      <c r="P766" s="1"/>
      <c r="Q766" s="1"/>
      <c r="R766" s="1"/>
    </row>
    <row r="767" spans="2:18" ht="15.75" customHeight="1">
      <c r="B767" s="1"/>
      <c r="C767" s="1"/>
      <c r="D767" s="1"/>
      <c r="E767" s="1"/>
      <c r="F767" s="1"/>
      <c r="G767" s="1"/>
      <c r="H767" s="1"/>
      <c r="I767" s="1"/>
      <c r="J767" s="1"/>
      <c r="K767" s="1"/>
      <c r="L767" s="1"/>
      <c r="M767" s="1"/>
      <c r="N767" s="1"/>
      <c r="O767" s="1"/>
      <c r="P767" s="1"/>
      <c r="Q767" s="1"/>
      <c r="R767" s="1"/>
    </row>
    <row r="768" spans="2:18" ht="15.75" customHeight="1">
      <c r="B768" s="1"/>
      <c r="C768" s="1"/>
      <c r="D768" s="1"/>
      <c r="E768" s="1"/>
      <c r="F768" s="1"/>
      <c r="G768" s="1"/>
      <c r="H768" s="1"/>
      <c r="I768" s="1"/>
      <c r="J768" s="1"/>
      <c r="K768" s="1"/>
      <c r="L768" s="1"/>
      <c r="M768" s="1"/>
      <c r="N768" s="1"/>
      <c r="O768" s="1"/>
      <c r="P768" s="1"/>
      <c r="Q768" s="1"/>
      <c r="R768" s="1"/>
    </row>
    <row r="769" spans="2:18" ht="15.75" customHeight="1">
      <c r="B769" s="1"/>
      <c r="C769" s="1"/>
      <c r="D769" s="1"/>
      <c r="E769" s="1"/>
      <c r="F769" s="1"/>
      <c r="G769" s="1"/>
      <c r="H769" s="1"/>
      <c r="I769" s="1"/>
      <c r="J769" s="1"/>
      <c r="K769" s="1"/>
      <c r="L769" s="1"/>
      <c r="M769" s="1"/>
      <c r="N769" s="1"/>
      <c r="O769" s="1"/>
      <c r="P769" s="1"/>
      <c r="Q769" s="1"/>
      <c r="R769" s="1"/>
    </row>
    <row r="770" spans="2:18" ht="15.75" customHeight="1">
      <c r="B770" s="1"/>
      <c r="C770" s="1"/>
      <c r="D770" s="1"/>
      <c r="E770" s="1"/>
      <c r="F770" s="1"/>
      <c r="G770" s="1"/>
      <c r="H770" s="1"/>
      <c r="I770" s="1"/>
      <c r="J770" s="1"/>
      <c r="K770" s="1"/>
      <c r="L770" s="1"/>
      <c r="M770" s="1"/>
      <c r="N770" s="1"/>
      <c r="O770" s="1"/>
      <c r="P770" s="1"/>
      <c r="Q770" s="1"/>
      <c r="R770" s="1"/>
    </row>
    <row r="771" spans="2:18" ht="15.75" customHeight="1">
      <c r="B771" s="1"/>
      <c r="C771" s="1"/>
      <c r="D771" s="1"/>
      <c r="E771" s="1"/>
      <c r="F771" s="1"/>
      <c r="G771" s="1"/>
      <c r="H771" s="1"/>
      <c r="I771" s="1"/>
      <c r="J771" s="1"/>
      <c r="K771" s="1"/>
      <c r="L771" s="1"/>
      <c r="M771" s="1"/>
      <c r="N771" s="1"/>
      <c r="O771" s="1"/>
      <c r="P771" s="1"/>
      <c r="Q771" s="1"/>
      <c r="R771" s="1"/>
    </row>
    <row r="772" spans="2:18" ht="15.75" customHeight="1">
      <c r="B772" s="1"/>
      <c r="C772" s="1"/>
      <c r="D772" s="1"/>
      <c r="E772" s="1"/>
      <c r="F772" s="1"/>
      <c r="G772" s="1"/>
      <c r="H772" s="1"/>
      <c r="I772" s="1"/>
      <c r="J772" s="1"/>
      <c r="K772" s="1"/>
      <c r="L772" s="1"/>
      <c r="M772" s="1"/>
      <c r="N772" s="1"/>
      <c r="O772" s="1"/>
      <c r="P772" s="1"/>
      <c r="Q772" s="1"/>
      <c r="R772" s="1"/>
    </row>
    <row r="773" spans="2:18" ht="15.75" customHeight="1">
      <c r="B773" s="1"/>
      <c r="C773" s="1"/>
      <c r="D773" s="1"/>
      <c r="E773" s="1"/>
      <c r="F773" s="1"/>
      <c r="G773" s="1"/>
      <c r="H773" s="1"/>
      <c r="I773" s="1"/>
      <c r="J773" s="1"/>
      <c r="K773" s="1"/>
      <c r="L773" s="1"/>
      <c r="M773" s="1"/>
      <c r="N773" s="1"/>
      <c r="O773" s="1"/>
      <c r="P773" s="1"/>
      <c r="Q773" s="1"/>
      <c r="R773" s="1"/>
    </row>
    <row r="774" spans="2:18" ht="15.75" customHeight="1">
      <c r="B774" s="1"/>
      <c r="C774" s="1"/>
      <c r="D774" s="1"/>
      <c r="E774" s="1"/>
      <c r="F774" s="1"/>
      <c r="G774" s="1"/>
      <c r="H774" s="1"/>
      <c r="I774" s="1"/>
      <c r="J774" s="1"/>
      <c r="K774" s="1"/>
      <c r="L774" s="1"/>
      <c r="M774" s="1"/>
      <c r="N774" s="1"/>
      <c r="O774" s="1"/>
      <c r="P774" s="1"/>
      <c r="Q774" s="1"/>
      <c r="R774" s="1"/>
    </row>
    <row r="775" spans="2:18" ht="15.75" customHeight="1">
      <c r="B775" s="1"/>
      <c r="C775" s="1"/>
      <c r="D775" s="1"/>
      <c r="E775" s="1"/>
      <c r="F775" s="1"/>
      <c r="G775" s="1"/>
      <c r="H775" s="1"/>
      <c r="I775" s="1"/>
      <c r="J775" s="1"/>
      <c r="K775" s="1"/>
      <c r="L775" s="1"/>
      <c r="M775" s="1"/>
      <c r="N775" s="1"/>
      <c r="O775" s="1"/>
      <c r="P775" s="1"/>
      <c r="Q775" s="1"/>
      <c r="R775" s="1"/>
    </row>
    <row r="776" spans="2:18" ht="15.75" customHeight="1">
      <c r="B776" s="1"/>
      <c r="C776" s="1"/>
      <c r="D776" s="1"/>
      <c r="E776" s="1"/>
      <c r="F776" s="1"/>
      <c r="G776" s="1"/>
      <c r="H776" s="1"/>
      <c r="I776" s="1"/>
      <c r="J776" s="1"/>
      <c r="K776" s="1"/>
      <c r="L776" s="1"/>
      <c r="M776" s="1"/>
      <c r="N776" s="1"/>
      <c r="O776" s="1"/>
      <c r="P776" s="1"/>
      <c r="Q776" s="1"/>
      <c r="R776" s="1"/>
    </row>
    <row r="777" spans="2:18" ht="15.75" customHeight="1">
      <c r="B777" s="1"/>
      <c r="C777" s="1"/>
      <c r="D777" s="1"/>
      <c r="E777" s="1"/>
      <c r="F777" s="1"/>
      <c r="G777" s="1"/>
      <c r="H777" s="1"/>
      <c r="I777" s="1"/>
      <c r="J777" s="1"/>
      <c r="K777" s="1"/>
      <c r="L777" s="1"/>
      <c r="M777" s="1"/>
      <c r="N777" s="1"/>
      <c r="O777" s="1"/>
      <c r="P777" s="1"/>
      <c r="Q777" s="1"/>
      <c r="R777" s="1"/>
    </row>
    <row r="778" spans="2:18" ht="15.75" customHeight="1">
      <c r="B778" s="1"/>
      <c r="C778" s="1"/>
      <c r="D778" s="1"/>
      <c r="E778" s="1"/>
      <c r="F778" s="1"/>
      <c r="G778" s="1"/>
      <c r="H778" s="1"/>
      <c r="I778" s="1"/>
      <c r="J778" s="1"/>
      <c r="K778" s="1"/>
      <c r="L778" s="1"/>
      <c r="M778" s="1"/>
      <c r="N778" s="1"/>
      <c r="O778" s="1"/>
      <c r="P778" s="1"/>
      <c r="Q778" s="1"/>
      <c r="R778" s="1"/>
    </row>
    <row r="779" spans="2:18" ht="15.75" customHeight="1">
      <c r="B779" s="1"/>
      <c r="C779" s="1"/>
      <c r="D779" s="1"/>
      <c r="E779" s="1"/>
      <c r="F779" s="1"/>
      <c r="G779" s="1"/>
      <c r="H779" s="1"/>
      <c r="I779" s="1"/>
      <c r="J779" s="1"/>
      <c r="K779" s="1"/>
      <c r="L779" s="1"/>
      <c r="M779" s="1"/>
      <c r="N779" s="1"/>
      <c r="O779" s="1"/>
      <c r="P779" s="1"/>
      <c r="Q779" s="1"/>
      <c r="R779" s="1"/>
    </row>
    <row r="780" spans="2:18" ht="15.75" customHeight="1">
      <c r="B780" s="1"/>
      <c r="C780" s="1"/>
      <c r="D780" s="1"/>
      <c r="E780" s="1"/>
      <c r="F780" s="1"/>
      <c r="G780" s="1"/>
      <c r="H780" s="1"/>
      <c r="I780" s="1"/>
      <c r="J780" s="1"/>
      <c r="K780" s="1"/>
      <c r="L780" s="1"/>
      <c r="M780" s="1"/>
      <c r="N780" s="1"/>
      <c r="O780" s="1"/>
      <c r="P780" s="1"/>
      <c r="Q780" s="1"/>
      <c r="R780" s="1"/>
    </row>
    <row r="781" spans="2:18" ht="15.75" customHeight="1">
      <c r="B781" s="1"/>
      <c r="C781" s="1"/>
      <c r="D781" s="1"/>
      <c r="E781" s="1"/>
      <c r="F781" s="1"/>
      <c r="G781" s="1"/>
      <c r="H781" s="1"/>
      <c r="I781" s="1"/>
      <c r="J781" s="1"/>
      <c r="K781" s="1"/>
      <c r="L781" s="1"/>
      <c r="M781" s="1"/>
      <c r="N781" s="1"/>
      <c r="O781" s="1"/>
      <c r="P781" s="1"/>
      <c r="Q781" s="1"/>
      <c r="R781" s="1"/>
    </row>
    <row r="782" spans="2:18" ht="15.75" customHeight="1">
      <c r="B782" s="1"/>
      <c r="C782" s="1"/>
      <c r="D782" s="1"/>
      <c r="E782" s="1"/>
      <c r="F782" s="1"/>
      <c r="G782" s="1"/>
      <c r="H782" s="1"/>
      <c r="I782" s="1"/>
      <c r="J782" s="1"/>
      <c r="K782" s="1"/>
      <c r="L782" s="1"/>
      <c r="M782" s="1"/>
      <c r="N782" s="1"/>
      <c r="O782" s="1"/>
      <c r="P782" s="1"/>
      <c r="Q782" s="1"/>
      <c r="R782" s="1"/>
    </row>
    <row r="783" spans="2:18" ht="15.75" customHeight="1">
      <c r="B783" s="1"/>
      <c r="C783" s="1"/>
      <c r="D783" s="1"/>
      <c r="E783" s="1"/>
      <c r="F783" s="1"/>
      <c r="G783" s="1"/>
      <c r="H783" s="1"/>
      <c r="I783" s="1"/>
      <c r="J783" s="1"/>
      <c r="K783" s="1"/>
      <c r="L783" s="1"/>
      <c r="M783" s="1"/>
      <c r="N783" s="1"/>
      <c r="O783" s="1"/>
      <c r="P783" s="1"/>
      <c r="Q783" s="1"/>
      <c r="R783" s="1"/>
    </row>
    <row r="784" spans="2:18" ht="15.75" customHeight="1">
      <c r="B784" s="1"/>
      <c r="C784" s="1"/>
      <c r="D784" s="1"/>
      <c r="E784" s="1"/>
      <c r="F784" s="1"/>
      <c r="G784" s="1"/>
      <c r="H784" s="1"/>
      <c r="I784" s="1"/>
      <c r="J784" s="1"/>
      <c r="K784" s="1"/>
      <c r="L784" s="1"/>
      <c r="M784" s="1"/>
      <c r="N784" s="1"/>
      <c r="O784" s="1"/>
      <c r="P784" s="1"/>
      <c r="Q784" s="1"/>
      <c r="R784" s="1"/>
    </row>
    <row r="785" spans="2:18" ht="15.75" customHeight="1">
      <c r="B785" s="1"/>
      <c r="C785" s="1"/>
      <c r="D785" s="1"/>
      <c r="E785" s="1"/>
      <c r="F785" s="1"/>
      <c r="G785" s="1"/>
      <c r="H785" s="1"/>
      <c r="I785" s="1"/>
      <c r="J785" s="1"/>
      <c r="K785" s="1"/>
      <c r="L785" s="1"/>
      <c r="M785" s="1"/>
      <c r="N785" s="1"/>
      <c r="O785" s="1"/>
      <c r="P785" s="1"/>
      <c r="Q785" s="1"/>
      <c r="R785" s="1"/>
    </row>
    <row r="786" spans="2:18" ht="15.75" customHeight="1">
      <c r="B786" s="1"/>
      <c r="C786" s="1"/>
      <c r="D786" s="1"/>
      <c r="E786" s="1"/>
      <c r="F786" s="1"/>
      <c r="G786" s="1"/>
      <c r="H786" s="1"/>
      <c r="I786" s="1"/>
      <c r="J786" s="1"/>
      <c r="K786" s="1"/>
      <c r="L786" s="1"/>
      <c r="M786" s="1"/>
      <c r="N786" s="1"/>
      <c r="O786" s="1"/>
      <c r="P786" s="1"/>
      <c r="Q786" s="1"/>
      <c r="R786" s="1"/>
    </row>
    <row r="787" spans="2:18" ht="15.75" customHeight="1">
      <c r="B787" s="1"/>
      <c r="C787" s="1"/>
      <c r="D787" s="1"/>
      <c r="E787" s="1"/>
      <c r="F787" s="1"/>
      <c r="G787" s="1"/>
      <c r="H787" s="1"/>
      <c r="I787" s="1"/>
      <c r="J787" s="1"/>
      <c r="K787" s="1"/>
      <c r="L787" s="1"/>
      <c r="M787" s="1"/>
      <c r="N787" s="1"/>
      <c r="O787" s="1"/>
      <c r="P787" s="1"/>
      <c r="Q787" s="1"/>
      <c r="R787" s="1"/>
    </row>
    <row r="788" spans="2:18" ht="15.75" customHeight="1">
      <c r="B788" s="1"/>
      <c r="C788" s="1"/>
      <c r="D788" s="1"/>
      <c r="E788" s="1"/>
      <c r="F788" s="1"/>
      <c r="G788" s="1"/>
      <c r="H788" s="1"/>
      <c r="I788" s="1"/>
      <c r="J788" s="1"/>
      <c r="K788" s="1"/>
      <c r="L788" s="1"/>
      <c r="M788" s="1"/>
      <c r="N788" s="1"/>
      <c r="O788" s="1"/>
      <c r="P788" s="1"/>
      <c r="Q788" s="1"/>
      <c r="R788" s="1"/>
    </row>
    <row r="789" spans="2:18" ht="15.75" customHeight="1">
      <c r="B789" s="1"/>
      <c r="C789" s="1"/>
      <c r="D789" s="1"/>
      <c r="E789" s="1"/>
      <c r="F789" s="1"/>
      <c r="G789" s="1"/>
      <c r="H789" s="1"/>
      <c r="I789" s="1"/>
      <c r="J789" s="1"/>
      <c r="K789" s="1"/>
      <c r="L789" s="1"/>
      <c r="M789" s="1"/>
      <c r="N789" s="1"/>
      <c r="O789" s="1"/>
      <c r="P789" s="1"/>
      <c r="Q789" s="1"/>
      <c r="R789" s="1"/>
    </row>
    <row r="790" spans="2:18" ht="15.75" customHeight="1">
      <c r="B790" s="1"/>
      <c r="C790" s="1"/>
      <c r="D790" s="1"/>
      <c r="E790" s="1"/>
      <c r="F790" s="1"/>
      <c r="G790" s="1"/>
      <c r="H790" s="1"/>
      <c r="I790" s="1"/>
      <c r="J790" s="1"/>
      <c r="K790" s="1"/>
      <c r="L790" s="1"/>
      <c r="M790" s="1"/>
      <c r="N790" s="1"/>
      <c r="O790" s="1"/>
      <c r="P790" s="1"/>
      <c r="Q790" s="1"/>
      <c r="R790" s="1"/>
    </row>
    <row r="791" spans="2:18" ht="15.75" customHeight="1">
      <c r="B791" s="1"/>
      <c r="C791" s="1"/>
      <c r="D791" s="1"/>
      <c r="E791" s="1"/>
      <c r="F791" s="1"/>
      <c r="G791" s="1"/>
      <c r="H791" s="1"/>
      <c r="I791" s="1"/>
      <c r="J791" s="1"/>
      <c r="K791" s="1"/>
      <c r="L791" s="1"/>
      <c r="M791" s="1"/>
      <c r="N791" s="1"/>
      <c r="O791" s="1"/>
      <c r="P791" s="1"/>
      <c r="Q791" s="1"/>
      <c r="R791" s="1"/>
    </row>
    <row r="792" spans="2:18" ht="15.75" customHeight="1">
      <c r="B792" s="1"/>
      <c r="C792" s="1"/>
      <c r="D792" s="1"/>
      <c r="E792" s="1"/>
      <c r="F792" s="1"/>
      <c r="G792" s="1"/>
      <c r="H792" s="1"/>
      <c r="I792" s="1"/>
      <c r="J792" s="1"/>
      <c r="K792" s="1"/>
      <c r="L792" s="1"/>
      <c r="M792" s="1"/>
      <c r="N792" s="1"/>
      <c r="O792" s="1"/>
      <c r="P792" s="1"/>
      <c r="Q792" s="1"/>
      <c r="R792" s="1"/>
    </row>
    <row r="793" spans="2:18" ht="15.75" customHeight="1">
      <c r="B793" s="1"/>
      <c r="C793" s="1"/>
      <c r="D793" s="1"/>
      <c r="E793" s="1"/>
      <c r="F793" s="1"/>
      <c r="G793" s="1"/>
      <c r="H793" s="1"/>
      <c r="I793" s="1"/>
      <c r="J793" s="1"/>
      <c r="K793" s="1"/>
      <c r="L793" s="1"/>
      <c r="M793" s="1"/>
      <c r="N793" s="1"/>
      <c r="O793" s="1"/>
      <c r="P793" s="1"/>
      <c r="Q793" s="1"/>
      <c r="R793" s="1"/>
    </row>
    <row r="794" spans="2:18" ht="15.75" customHeight="1">
      <c r="B794" s="1"/>
      <c r="C794" s="1"/>
      <c r="D794" s="1"/>
      <c r="E794" s="1"/>
      <c r="F794" s="1"/>
      <c r="G794" s="1"/>
      <c r="H794" s="1"/>
      <c r="I794" s="1"/>
      <c r="J794" s="1"/>
      <c r="K794" s="1"/>
      <c r="L794" s="1"/>
      <c r="M794" s="1"/>
      <c r="N794" s="1"/>
      <c r="O794" s="1"/>
      <c r="P794" s="1"/>
      <c r="Q794" s="1"/>
      <c r="R794" s="1"/>
    </row>
    <row r="795" spans="2:18" ht="15.75" customHeight="1">
      <c r="B795" s="1"/>
      <c r="C795" s="1"/>
      <c r="D795" s="1"/>
      <c r="E795" s="1"/>
      <c r="F795" s="1"/>
      <c r="G795" s="1"/>
      <c r="H795" s="1"/>
      <c r="I795" s="1"/>
      <c r="J795" s="1"/>
      <c r="K795" s="1"/>
      <c r="L795" s="1"/>
      <c r="M795" s="1"/>
      <c r="N795" s="1"/>
      <c r="O795" s="1"/>
      <c r="P795" s="1"/>
      <c r="Q795" s="1"/>
      <c r="R795" s="1"/>
    </row>
    <row r="796" spans="2:18" ht="15.75" customHeight="1">
      <c r="B796" s="1"/>
      <c r="C796" s="1"/>
      <c r="D796" s="1"/>
      <c r="E796" s="1"/>
      <c r="F796" s="1"/>
      <c r="G796" s="1"/>
      <c r="H796" s="1"/>
      <c r="I796" s="1"/>
      <c r="J796" s="1"/>
      <c r="K796" s="1"/>
      <c r="L796" s="1"/>
      <c r="M796" s="1"/>
      <c r="N796" s="1"/>
      <c r="O796" s="1"/>
      <c r="P796" s="1"/>
      <c r="Q796" s="1"/>
      <c r="R796" s="1"/>
    </row>
    <row r="797" spans="2:18" ht="15.75" customHeight="1">
      <c r="B797" s="1"/>
      <c r="C797" s="1"/>
      <c r="D797" s="1"/>
      <c r="E797" s="1"/>
      <c r="F797" s="1"/>
      <c r="G797" s="1"/>
      <c r="H797" s="1"/>
      <c r="I797" s="1"/>
      <c r="J797" s="1"/>
      <c r="K797" s="1"/>
      <c r="L797" s="1"/>
      <c r="M797" s="1"/>
      <c r="N797" s="1"/>
      <c r="O797" s="1"/>
      <c r="P797" s="1"/>
      <c r="Q797" s="1"/>
      <c r="R797" s="1"/>
    </row>
    <row r="798" spans="2:18" ht="15.75" customHeight="1">
      <c r="B798" s="1"/>
      <c r="C798" s="1"/>
      <c r="D798" s="1"/>
      <c r="E798" s="1"/>
      <c r="F798" s="1"/>
      <c r="G798" s="1"/>
      <c r="H798" s="1"/>
      <c r="I798" s="1"/>
      <c r="J798" s="1"/>
      <c r="K798" s="1"/>
      <c r="L798" s="1"/>
      <c r="M798" s="1"/>
      <c r="N798" s="1"/>
      <c r="O798" s="1"/>
      <c r="P798" s="1"/>
      <c r="Q798" s="1"/>
      <c r="R798" s="1"/>
    </row>
    <row r="799" spans="2:18" ht="15.75" customHeight="1">
      <c r="B799" s="1"/>
      <c r="C799" s="1"/>
      <c r="D799" s="1"/>
      <c r="E799" s="1"/>
      <c r="F799" s="1"/>
      <c r="G799" s="1"/>
      <c r="H799" s="1"/>
      <c r="I799" s="1"/>
      <c r="J799" s="1"/>
      <c r="K799" s="1"/>
      <c r="L799" s="1"/>
      <c r="M799" s="1"/>
      <c r="N799" s="1"/>
      <c r="O799" s="1"/>
      <c r="P799" s="1"/>
      <c r="Q799" s="1"/>
      <c r="R799" s="1"/>
    </row>
    <row r="800" spans="2:18" ht="15.75" customHeight="1">
      <c r="B800" s="1"/>
      <c r="C800" s="1"/>
      <c r="D800" s="1"/>
      <c r="E800" s="1"/>
      <c r="F800" s="1"/>
      <c r="G800" s="1"/>
      <c r="H800" s="1"/>
      <c r="I800" s="1"/>
      <c r="J800" s="1"/>
      <c r="K800" s="1"/>
      <c r="L800" s="1"/>
      <c r="M800" s="1"/>
      <c r="N800" s="1"/>
      <c r="O800" s="1"/>
      <c r="P800" s="1"/>
      <c r="Q800" s="1"/>
      <c r="R800" s="1"/>
    </row>
    <row r="801" spans="2:18" ht="15.75" customHeight="1">
      <c r="B801" s="1"/>
      <c r="C801" s="1"/>
      <c r="D801" s="1"/>
      <c r="E801" s="1"/>
      <c r="F801" s="1"/>
      <c r="G801" s="1"/>
      <c r="H801" s="1"/>
      <c r="I801" s="1"/>
      <c r="J801" s="1"/>
      <c r="K801" s="1"/>
      <c r="L801" s="1"/>
      <c r="M801" s="1"/>
      <c r="N801" s="1"/>
      <c r="O801" s="1"/>
      <c r="P801" s="1"/>
      <c r="Q801" s="1"/>
      <c r="R801" s="1"/>
    </row>
    <row r="802" spans="2:18" ht="15.75" customHeight="1">
      <c r="B802" s="1"/>
      <c r="C802" s="1"/>
      <c r="D802" s="1"/>
      <c r="E802" s="1"/>
      <c r="F802" s="1"/>
      <c r="G802" s="1"/>
      <c r="H802" s="1"/>
      <c r="I802" s="1"/>
      <c r="J802" s="1"/>
      <c r="K802" s="1"/>
      <c r="L802" s="1"/>
      <c r="M802" s="1"/>
      <c r="N802" s="1"/>
      <c r="O802" s="1"/>
      <c r="P802" s="1"/>
      <c r="Q802" s="1"/>
      <c r="R802" s="1"/>
    </row>
    <row r="803" spans="2:18" ht="15.75" customHeight="1">
      <c r="B803" s="1"/>
      <c r="C803" s="1"/>
      <c r="D803" s="1"/>
      <c r="E803" s="1"/>
      <c r="F803" s="1"/>
      <c r="G803" s="1"/>
      <c r="H803" s="1"/>
      <c r="I803" s="1"/>
      <c r="J803" s="1"/>
      <c r="K803" s="1"/>
      <c r="L803" s="1"/>
      <c r="M803" s="1"/>
      <c r="N803" s="1"/>
      <c r="O803" s="1"/>
      <c r="P803" s="1"/>
      <c r="Q803" s="1"/>
      <c r="R803" s="1"/>
    </row>
    <row r="804" spans="2:18" ht="15.75" customHeight="1">
      <c r="B804" s="1"/>
      <c r="C804" s="1"/>
      <c r="D804" s="1"/>
      <c r="E804" s="1"/>
      <c r="F804" s="1"/>
      <c r="G804" s="1"/>
      <c r="H804" s="1"/>
      <c r="I804" s="1"/>
      <c r="J804" s="1"/>
      <c r="K804" s="1"/>
      <c r="L804" s="1"/>
      <c r="M804" s="1"/>
      <c r="N804" s="1"/>
      <c r="O804" s="1"/>
      <c r="P804" s="1"/>
      <c r="Q804" s="1"/>
      <c r="R804" s="1"/>
    </row>
    <row r="805" spans="2:18" ht="15.75" customHeight="1">
      <c r="B805" s="1"/>
      <c r="C805" s="1"/>
      <c r="D805" s="1"/>
      <c r="E805" s="1"/>
      <c r="F805" s="1"/>
      <c r="G805" s="1"/>
      <c r="H805" s="1"/>
      <c r="I805" s="1"/>
      <c r="J805" s="1"/>
      <c r="K805" s="1"/>
      <c r="L805" s="1"/>
      <c r="M805" s="1"/>
      <c r="N805" s="1"/>
      <c r="O805" s="1"/>
      <c r="P805" s="1"/>
      <c r="Q805" s="1"/>
      <c r="R805" s="1"/>
    </row>
    <row r="806" spans="2:18" ht="15.75" customHeight="1">
      <c r="B806" s="1"/>
      <c r="C806" s="1"/>
      <c r="D806" s="1"/>
      <c r="E806" s="1"/>
      <c r="F806" s="1"/>
      <c r="G806" s="1"/>
      <c r="H806" s="1"/>
      <c r="I806" s="1"/>
      <c r="J806" s="1"/>
      <c r="K806" s="1"/>
      <c r="L806" s="1"/>
      <c r="M806" s="1"/>
      <c r="N806" s="1"/>
      <c r="O806" s="1"/>
      <c r="P806" s="1"/>
      <c r="Q806" s="1"/>
      <c r="R806" s="1"/>
    </row>
    <row r="807" spans="2:18" ht="15.75" customHeight="1">
      <c r="B807" s="1"/>
      <c r="C807" s="1"/>
      <c r="D807" s="1"/>
      <c r="E807" s="1"/>
      <c r="F807" s="1"/>
      <c r="G807" s="1"/>
      <c r="H807" s="1"/>
      <c r="I807" s="1"/>
      <c r="J807" s="1"/>
      <c r="K807" s="1"/>
      <c r="L807" s="1"/>
      <c r="M807" s="1"/>
      <c r="N807" s="1"/>
      <c r="O807" s="1"/>
      <c r="P807" s="1"/>
      <c r="Q807" s="1"/>
      <c r="R807" s="1"/>
    </row>
    <row r="808" spans="2:18" ht="15.75" customHeight="1">
      <c r="B808" s="1"/>
      <c r="C808" s="1"/>
      <c r="D808" s="1"/>
      <c r="E808" s="1"/>
      <c r="F808" s="1"/>
      <c r="G808" s="1"/>
      <c r="H808" s="1"/>
      <c r="I808" s="1"/>
      <c r="J808" s="1"/>
      <c r="K808" s="1"/>
      <c r="L808" s="1"/>
      <c r="M808" s="1"/>
      <c r="N808" s="1"/>
      <c r="O808" s="1"/>
      <c r="P808" s="1"/>
      <c r="Q808" s="1"/>
      <c r="R808" s="1"/>
    </row>
    <row r="809" spans="2:18" ht="15.75" customHeight="1">
      <c r="B809" s="1"/>
      <c r="C809" s="1"/>
      <c r="D809" s="1"/>
      <c r="E809" s="1"/>
      <c r="F809" s="1"/>
      <c r="G809" s="1"/>
      <c r="H809" s="1"/>
      <c r="I809" s="1"/>
      <c r="J809" s="1"/>
      <c r="K809" s="1"/>
      <c r="L809" s="1"/>
      <c r="M809" s="1"/>
      <c r="N809" s="1"/>
      <c r="O809" s="1"/>
      <c r="P809" s="1"/>
      <c r="Q809" s="1"/>
      <c r="R809" s="1"/>
    </row>
    <row r="810" spans="2:18" ht="15.75" customHeight="1">
      <c r="B810" s="1"/>
      <c r="C810" s="1"/>
      <c r="D810" s="1"/>
      <c r="E810" s="1"/>
      <c r="F810" s="1"/>
      <c r="G810" s="1"/>
      <c r="H810" s="1"/>
      <c r="I810" s="1"/>
      <c r="J810" s="1"/>
      <c r="K810" s="1"/>
      <c r="L810" s="1"/>
      <c r="M810" s="1"/>
      <c r="N810" s="1"/>
      <c r="O810" s="1"/>
      <c r="P810" s="1"/>
      <c r="Q810" s="1"/>
      <c r="R810" s="1"/>
    </row>
    <row r="811" spans="2:18" ht="15.75" customHeight="1">
      <c r="B811" s="1"/>
      <c r="C811" s="1"/>
      <c r="D811" s="1"/>
      <c r="E811" s="1"/>
      <c r="F811" s="1"/>
      <c r="G811" s="1"/>
      <c r="H811" s="1"/>
      <c r="I811" s="1"/>
      <c r="J811" s="1"/>
      <c r="K811" s="1"/>
      <c r="L811" s="1"/>
      <c r="M811" s="1"/>
      <c r="N811" s="1"/>
      <c r="O811" s="1"/>
      <c r="P811" s="1"/>
      <c r="Q811" s="1"/>
      <c r="R811" s="1"/>
    </row>
    <row r="812" spans="2:18" ht="15.75" customHeight="1">
      <c r="B812" s="1"/>
      <c r="C812" s="1"/>
      <c r="D812" s="1"/>
      <c r="E812" s="1"/>
      <c r="F812" s="1"/>
      <c r="G812" s="1"/>
      <c r="H812" s="1"/>
      <c r="I812" s="1"/>
      <c r="J812" s="1"/>
      <c r="K812" s="1"/>
      <c r="L812" s="1"/>
      <c r="M812" s="1"/>
      <c r="N812" s="1"/>
      <c r="O812" s="1"/>
      <c r="P812" s="1"/>
      <c r="Q812" s="1"/>
      <c r="R812" s="1"/>
    </row>
    <row r="813" spans="2:18" ht="15.75" customHeight="1">
      <c r="B813" s="1"/>
      <c r="C813" s="1"/>
      <c r="D813" s="1"/>
      <c r="E813" s="1"/>
      <c r="F813" s="1"/>
      <c r="G813" s="1"/>
      <c r="H813" s="1"/>
      <c r="I813" s="1"/>
      <c r="J813" s="1"/>
      <c r="K813" s="1"/>
      <c r="L813" s="1"/>
      <c r="M813" s="1"/>
      <c r="N813" s="1"/>
      <c r="O813" s="1"/>
      <c r="P813" s="1"/>
      <c r="Q813" s="1"/>
      <c r="R813" s="1"/>
    </row>
    <row r="814" spans="2:18" ht="15.75" customHeight="1">
      <c r="B814" s="1"/>
      <c r="C814" s="1"/>
      <c r="D814" s="1"/>
      <c r="E814" s="1"/>
      <c r="F814" s="1"/>
      <c r="G814" s="1"/>
      <c r="H814" s="1"/>
      <c r="I814" s="1"/>
      <c r="J814" s="1"/>
      <c r="K814" s="1"/>
      <c r="L814" s="1"/>
      <c r="M814" s="1"/>
      <c r="N814" s="1"/>
      <c r="O814" s="1"/>
      <c r="P814" s="1"/>
      <c r="Q814" s="1"/>
      <c r="R814" s="1"/>
    </row>
    <row r="815" spans="2:18" ht="15.75" customHeight="1">
      <c r="B815" s="1"/>
      <c r="C815" s="1"/>
      <c r="D815" s="1"/>
      <c r="E815" s="1"/>
      <c r="F815" s="1"/>
      <c r="G815" s="1"/>
      <c r="H815" s="1"/>
      <c r="I815" s="1"/>
      <c r="J815" s="1"/>
      <c r="K815" s="1"/>
      <c r="L815" s="1"/>
      <c r="M815" s="1"/>
      <c r="N815" s="1"/>
      <c r="O815" s="1"/>
      <c r="P815" s="1"/>
      <c r="Q815" s="1"/>
      <c r="R815" s="1"/>
    </row>
    <row r="816" spans="2:18" ht="15.75" customHeight="1">
      <c r="B816" s="1"/>
      <c r="C816" s="1"/>
      <c r="D816" s="1"/>
      <c r="E816" s="1"/>
      <c r="F816" s="1"/>
      <c r="G816" s="1"/>
      <c r="H816" s="1"/>
      <c r="I816" s="1"/>
      <c r="J816" s="1"/>
      <c r="K816" s="1"/>
      <c r="L816" s="1"/>
      <c r="M816" s="1"/>
      <c r="N816" s="1"/>
      <c r="O816" s="1"/>
      <c r="P816" s="1"/>
      <c r="Q816" s="1"/>
      <c r="R816" s="1"/>
    </row>
    <row r="817" spans="2:18" ht="15.75" customHeight="1">
      <c r="B817" s="1"/>
      <c r="C817" s="1"/>
      <c r="D817" s="1"/>
      <c r="E817" s="1"/>
      <c r="F817" s="1"/>
      <c r="G817" s="1"/>
      <c r="H817" s="1"/>
      <c r="I817" s="1"/>
      <c r="J817" s="1"/>
      <c r="K817" s="1"/>
      <c r="L817" s="1"/>
      <c r="M817" s="1"/>
      <c r="N817" s="1"/>
      <c r="O817" s="1"/>
      <c r="P817" s="1"/>
      <c r="Q817" s="1"/>
      <c r="R817" s="1"/>
    </row>
    <row r="818" spans="2:18" ht="15.75" customHeight="1">
      <c r="B818" s="1"/>
      <c r="C818" s="1"/>
      <c r="D818" s="1"/>
      <c r="E818" s="1"/>
      <c r="F818" s="1"/>
      <c r="G818" s="1"/>
      <c r="H818" s="1"/>
      <c r="I818" s="1"/>
      <c r="J818" s="1"/>
      <c r="K818" s="1"/>
      <c r="L818" s="1"/>
      <c r="M818" s="1"/>
      <c r="N818" s="1"/>
      <c r="O818" s="1"/>
      <c r="P818" s="1"/>
      <c r="Q818" s="1"/>
      <c r="R818" s="1"/>
    </row>
    <row r="819" spans="2:18" ht="15.75" customHeight="1">
      <c r="B819" s="1"/>
      <c r="C819" s="1"/>
      <c r="D819" s="1"/>
      <c r="E819" s="1"/>
      <c r="F819" s="1"/>
      <c r="G819" s="1"/>
      <c r="H819" s="1"/>
      <c r="I819" s="1"/>
      <c r="J819" s="1"/>
      <c r="K819" s="1"/>
      <c r="L819" s="1"/>
      <c r="M819" s="1"/>
      <c r="N819" s="1"/>
      <c r="O819" s="1"/>
      <c r="P819" s="1"/>
      <c r="Q819" s="1"/>
      <c r="R819" s="1"/>
    </row>
    <row r="820" spans="2:18" ht="15.75" customHeight="1">
      <c r="B820" s="1"/>
      <c r="C820" s="1"/>
      <c r="D820" s="1"/>
      <c r="E820" s="1"/>
      <c r="F820" s="1"/>
      <c r="G820" s="1"/>
      <c r="H820" s="1"/>
      <c r="I820" s="1"/>
      <c r="J820" s="1"/>
      <c r="K820" s="1"/>
      <c r="L820" s="1"/>
      <c r="M820" s="1"/>
      <c r="N820" s="1"/>
      <c r="O820" s="1"/>
      <c r="P820" s="1"/>
      <c r="Q820" s="1"/>
      <c r="R820" s="1"/>
    </row>
    <row r="821" spans="2:18" ht="15.75" customHeight="1">
      <c r="B821" s="1"/>
      <c r="C821" s="1"/>
      <c r="D821" s="1"/>
      <c r="E821" s="1"/>
      <c r="F821" s="1"/>
      <c r="G821" s="1"/>
      <c r="H821" s="1"/>
      <c r="I821" s="1"/>
      <c r="J821" s="1"/>
      <c r="K821" s="1"/>
      <c r="L821" s="1"/>
      <c r="M821" s="1"/>
      <c r="N821" s="1"/>
      <c r="O821" s="1"/>
      <c r="P821" s="1"/>
      <c r="Q821" s="1"/>
      <c r="R821" s="1"/>
    </row>
    <row r="822" spans="2:18" ht="15.75" customHeight="1">
      <c r="B822" s="1"/>
      <c r="C822" s="1"/>
      <c r="D822" s="1"/>
      <c r="E822" s="1"/>
      <c r="F822" s="1"/>
      <c r="G822" s="1"/>
      <c r="H822" s="1"/>
      <c r="I822" s="1"/>
      <c r="J822" s="1"/>
      <c r="K822" s="1"/>
      <c r="L822" s="1"/>
      <c r="M822" s="1"/>
      <c r="N822" s="1"/>
      <c r="O822" s="1"/>
      <c r="P822" s="1"/>
      <c r="Q822" s="1"/>
      <c r="R822" s="1"/>
    </row>
    <row r="823" spans="2:18" ht="15.75" customHeight="1">
      <c r="B823" s="1"/>
      <c r="C823" s="1"/>
      <c r="D823" s="1"/>
      <c r="E823" s="1"/>
      <c r="F823" s="1"/>
      <c r="G823" s="1"/>
      <c r="H823" s="1"/>
      <c r="I823" s="1"/>
      <c r="J823" s="1"/>
      <c r="K823" s="1"/>
      <c r="L823" s="1"/>
      <c r="M823" s="1"/>
      <c r="N823" s="1"/>
      <c r="O823" s="1"/>
      <c r="P823" s="1"/>
      <c r="Q823" s="1"/>
      <c r="R823" s="1"/>
    </row>
    <row r="824" spans="2:18" ht="15.75" customHeight="1">
      <c r="B824" s="1"/>
      <c r="C824" s="1"/>
      <c r="D824" s="1"/>
      <c r="E824" s="1"/>
      <c r="F824" s="1"/>
      <c r="G824" s="1"/>
      <c r="H824" s="1"/>
      <c r="I824" s="1"/>
      <c r="J824" s="1"/>
      <c r="K824" s="1"/>
      <c r="L824" s="1"/>
      <c r="M824" s="1"/>
      <c r="N824" s="1"/>
      <c r="O824" s="1"/>
      <c r="P824" s="1"/>
      <c r="Q824" s="1"/>
      <c r="R824" s="1"/>
    </row>
    <row r="825" spans="2:18" ht="15.75" customHeight="1">
      <c r="B825" s="1"/>
      <c r="C825" s="1"/>
      <c r="D825" s="1"/>
      <c r="E825" s="1"/>
      <c r="F825" s="1"/>
      <c r="G825" s="1"/>
      <c r="H825" s="1"/>
      <c r="I825" s="1"/>
      <c r="J825" s="1"/>
      <c r="K825" s="1"/>
      <c r="L825" s="1"/>
      <c r="M825" s="1"/>
      <c r="N825" s="1"/>
      <c r="O825" s="1"/>
      <c r="P825" s="1"/>
      <c r="Q825" s="1"/>
      <c r="R825" s="1"/>
    </row>
    <row r="826" spans="2:18" ht="15.75" customHeight="1">
      <c r="B826" s="1"/>
      <c r="C826" s="1"/>
      <c r="D826" s="1"/>
      <c r="E826" s="1"/>
      <c r="F826" s="1"/>
      <c r="G826" s="1"/>
      <c r="H826" s="1"/>
      <c r="I826" s="1"/>
      <c r="J826" s="1"/>
      <c r="K826" s="1"/>
      <c r="L826" s="1"/>
      <c r="M826" s="1"/>
      <c r="N826" s="1"/>
      <c r="O826" s="1"/>
      <c r="P826" s="1"/>
      <c r="Q826" s="1"/>
      <c r="R826" s="1"/>
    </row>
    <row r="827" spans="2:18" ht="15.75" customHeight="1">
      <c r="B827" s="1"/>
      <c r="C827" s="1"/>
      <c r="D827" s="1"/>
      <c r="E827" s="1"/>
      <c r="F827" s="1"/>
      <c r="G827" s="1"/>
      <c r="H827" s="1"/>
      <c r="I827" s="1"/>
      <c r="J827" s="1"/>
      <c r="K827" s="1"/>
      <c r="L827" s="1"/>
      <c r="M827" s="1"/>
      <c r="N827" s="1"/>
      <c r="O827" s="1"/>
      <c r="P827" s="1"/>
      <c r="Q827" s="1"/>
      <c r="R827" s="1"/>
    </row>
    <row r="828" spans="2:18" ht="15.75" customHeight="1">
      <c r="B828" s="1"/>
      <c r="C828" s="1"/>
      <c r="D828" s="1"/>
      <c r="E828" s="1"/>
      <c r="F828" s="1"/>
      <c r="G828" s="1"/>
      <c r="H828" s="1"/>
      <c r="I828" s="1"/>
      <c r="J828" s="1"/>
      <c r="K828" s="1"/>
      <c r="L828" s="1"/>
      <c r="M828" s="1"/>
      <c r="N828" s="1"/>
      <c r="O828" s="1"/>
      <c r="P828" s="1"/>
      <c r="Q828" s="1"/>
      <c r="R828" s="1"/>
    </row>
    <row r="829" spans="2:18" ht="15.75" customHeight="1">
      <c r="B829" s="1"/>
      <c r="C829" s="1"/>
      <c r="D829" s="1"/>
      <c r="E829" s="1"/>
      <c r="F829" s="1"/>
      <c r="G829" s="1"/>
      <c r="H829" s="1"/>
      <c r="I829" s="1"/>
      <c r="J829" s="1"/>
      <c r="K829" s="1"/>
      <c r="L829" s="1"/>
      <c r="M829" s="1"/>
      <c r="N829" s="1"/>
      <c r="O829" s="1"/>
      <c r="P829" s="1"/>
      <c r="Q829" s="1"/>
      <c r="R829" s="1"/>
    </row>
    <row r="830" spans="2:18" ht="15.75" customHeight="1">
      <c r="B830" s="1"/>
      <c r="C830" s="1"/>
      <c r="D830" s="1"/>
      <c r="E830" s="1"/>
      <c r="F830" s="1"/>
      <c r="G830" s="1"/>
      <c r="H830" s="1"/>
      <c r="I830" s="1"/>
      <c r="J830" s="1"/>
      <c r="K830" s="1"/>
      <c r="L830" s="1"/>
      <c r="M830" s="1"/>
      <c r="N830" s="1"/>
      <c r="O830" s="1"/>
      <c r="P830" s="1"/>
      <c r="Q830" s="1"/>
      <c r="R830" s="1"/>
    </row>
    <row r="831" spans="2:18" ht="15.75" customHeight="1">
      <c r="B831" s="1"/>
      <c r="C831" s="1"/>
      <c r="D831" s="1"/>
      <c r="E831" s="1"/>
      <c r="F831" s="1"/>
      <c r="G831" s="1"/>
      <c r="H831" s="1"/>
      <c r="I831" s="1"/>
      <c r="J831" s="1"/>
      <c r="K831" s="1"/>
      <c r="L831" s="1"/>
      <c r="M831" s="1"/>
      <c r="N831" s="1"/>
      <c r="O831" s="1"/>
      <c r="P831" s="1"/>
      <c r="Q831" s="1"/>
      <c r="R831" s="1"/>
    </row>
    <row r="832" spans="2:18" ht="15.75" customHeight="1">
      <c r="B832" s="1"/>
      <c r="C832" s="1"/>
      <c r="D832" s="1"/>
      <c r="E832" s="1"/>
      <c r="F832" s="1"/>
      <c r="G832" s="1"/>
      <c r="H832" s="1"/>
      <c r="I832" s="1"/>
      <c r="J832" s="1"/>
      <c r="K832" s="1"/>
      <c r="L832" s="1"/>
      <c r="M832" s="1"/>
      <c r="N832" s="1"/>
      <c r="O832" s="1"/>
      <c r="P832" s="1"/>
      <c r="Q832" s="1"/>
      <c r="R832" s="1"/>
    </row>
    <row r="833" spans="2:18" ht="15.75" customHeight="1">
      <c r="B833" s="1"/>
      <c r="C833" s="1"/>
      <c r="D833" s="1"/>
      <c r="E833" s="1"/>
      <c r="F833" s="1"/>
      <c r="G833" s="1"/>
      <c r="H833" s="1"/>
      <c r="I833" s="1"/>
      <c r="J833" s="1"/>
      <c r="K833" s="1"/>
      <c r="L833" s="1"/>
      <c r="M833" s="1"/>
      <c r="N833" s="1"/>
      <c r="O833" s="1"/>
      <c r="P833" s="1"/>
      <c r="Q833" s="1"/>
      <c r="R833" s="1"/>
    </row>
    <row r="834" spans="2:18" ht="15.75" customHeight="1">
      <c r="B834" s="1"/>
      <c r="C834" s="1"/>
      <c r="D834" s="1"/>
      <c r="E834" s="1"/>
      <c r="F834" s="1"/>
      <c r="G834" s="1"/>
      <c r="H834" s="1"/>
      <c r="I834" s="1"/>
      <c r="J834" s="1"/>
      <c r="K834" s="1"/>
      <c r="L834" s="1"/>
      <c r="M834" s="1"/>
      <c r="N834" s="1"/>
      <c r="O834" s="1"/>
      <c r="P834" s="1"/>
      <c r="Q834" s="1"/>
      <c r="R834" s="1"/>
    </row>
    <row r="835" spans="2:18" ht="15.75" customHeight="1">
      <c r="B835" s="1"/>
      <c r="C835" s="1"/>
      <c r="D835" s="1"/>
      <c r="E835" s="1"/>
      <c r="F835" s="1"/>
      <c r="G835" s="1"/>
      <c r="H835" s="1"/>
      <c r="I835" s="1"/>
      <c r="J835" s="1"/>
      <c r="K835" s="1"/>
      <c r="L835" s="1"/>
      <c r="M835" s="1"/>
      <c r="N835" s="1"/>
      <c r="O835" s="1"/>
      <c r="P835" s="1"/>
      <c r="Q835" s="1"/>
      <c r="R835" s="1"/>
    </row>
    <row r="836" spans="2:18" ht="15.75" customHeight="1">
      <c r="B836" s="1"/>
      <c r="C836" s="1"/>
      <c r="D836" s="1"/>
      <c r="E836" s="1"/>
      <c r="F836" s="1"/>
      <c r="G836" s="1"/>
      <c r="H836" s="1"/>
      <c r="I836" s="1"/>
      <c r="J836" s="1"/>
      <c r="K836" s="1"/>
      <c r="L836" s="1"/>
      <c r="M836" s="1"/>
      <c r="N836" s="1"/>
      <c r="O836" s="1"/>
      <c r="P836" s="1"/>
      <c r="Q836" s="1"/>
      <c r="R836" s="1"/>
    </row>
    <row r="837" spans="2:18" ht="15.75" customHeight="1">
      <c r="B837" s="1"/>
      <c r="C837" s="1"/>
      <c r="D837" s="1"/>
      <c r="E837" s="1"/>
      <c r="F837" s="1"/>
      <c r="G837" s="1"/>
      <c r="H837" s="1"/>
      <c r="I837" s="1"/>
      <c r="J837" s="1"/>
      <c r="K837" s="1"/>
      <c r="L837" s="1"/>
      <c r="M837" s="1"/>
      <c r="N837" s="1"/>
      <c r="O837" s="1"/>
      <c r="P837" s="1"/>
      <c r="Q837" s="1"/>
      <c r="R837" s="1"/>
    </row>
    <row r="838" spans="2:18" ht="15.75" customHeight="1">
      <c r="B838" s="1"/>
      <c r="C838" s="1"/>
      <c r="D838" s="1"/>
      <c r="E838" s="1"/>
      <c r="F838" s="1"/>
      <c r="G838" s="1"/>
      <c r="H838" s="1"/>
      <c r="I838" s="1"/>
      <c r="J838" s="1"/>
      <c r="K838" s="1"/>
      <c r="L838" s="1"/>
      <c r="M838" s="1"/>
      <c r="N838" s="1"/>
      <c r="O838" s="1"/>
      <c r="P838" s="1"/>
      <c r="Q838" s="1"/>
      <c r="R838" s="1"/>
    </row>
    <row r="839" spans="2:18" ht="15.75" customHeight="1">
      <c r="B839" s="1"/>
      <c r="C839" s="1"/>
      <c r="D839" s="1"/>
      <c r="E839" s="1"/>
      <c r="F839" s="1"/>
      <c r="G839" s="1"/>
      <c r="H839" s="1"/>
      <c r="I839" s="1"/>
      <c r="J839" s="1"/>
      <c r="K839" s="1"/>
      <c r="L839" s="1"/>
      <c r="M839" s="1"/>
      <c r="N839" s="1"/>
      <c r="O839" s="1"/>
      <c r="P839" s="1"/>
      <c r="Q839" s="1"/>
      <c r="R839" s="1"/>
    </row>
    <row r="840" spans="2:18" ht="15.75" customHeight="1">
      <c r="B840" s="1"/>
      <c r="C840" s="1"/>
      <c r="D840" s="1"/>
      <c r="E840" s="1"/>
      <c r="F840" s="1"/>
      <c r="G840" s="1"/>
      <c r="H840" s="1"/>
      <c r="I840" s="1"/>
      <c r="J840" s="1"/>
      <c r="K840" s="1"/>
      <c r="L840" s="1"/>
      <c r="M840" s="1"/>
      <c r="N840" s="1"/>
      <c r="O840" s="1"/>
      <c r="P840" s="1"/>
      <c r="Q840" s="1"/>
      <c r="R840" s="1"/>
    </row>
    <row r="841" spans="2:18" ht="15.75" customHeight="1">
      <c r="B841" s="1"/>
      <c r="C841" s="1"/>
      <c r="D841" s="1"/>
      <c r="E841" s="1"/>
      <c r="F841" s="1"/>
      <c r="G841" s="1"/>
      <c r="H841" s="1"/>
      <c r="I841" s="1"/>
      <c r="J841" s="1"/>
      <c r="K841" s="1"/>
      <c r="L841" s="1"/>
      <c r="M841" s="1"/>
      <c r="N841" s="1"/>
      <c r="O841" s="1"/>
      <c r="P841" s="1"/>
      <c r="Q841" s="1"/>
      <c r="R841" s="1"/>
    </row>
    <row r="842" spans="2:18" ht="15.75" customHeight="1">
      <c r="B842" s="1"/>
      <c r="C842" s="1"/>
      <c r="D842" s="1"/>
      <c r="E842" s="1"/>
      <c r="F842" s="1"/>
      <c r="G842" s="1"/>
      <c r="H842" s="1"/>
      <c r="I842" s="1"/>
      <c r="J842" s="1"/>
      <c r="K842" s="1"/>
      <c r="L842" s="1"/>
      <c r="M842" s="1"/>
      <c r="N842" s="1"/>
      <c r="O842" s="1"/>
      <c r="P842" s="1"/>
      <c r="Q842" s="1"/>
      <c r="R842" s="1"/>
    </row>
    <row r="843" spans="2:18" ht="15.75" customHeight="1">
      <c r="B843" s="1"/>
      <c r="C843" s="1"/>
      <c r="D843" s="1"/>
      <c r="E843" s="1"/>
      <c r="F843" s="1"/>
      <c r="G843" s="1"/>
      <c r="H843" s="1"/>
      <c r="I843" s="1"/>
      <c r="J843" s="1"/>
      <c r="K843" s="1"/>
      <c r="L843" s="1"/>
      <c r="M843" s="1"/>
      <c r="N843" s="1"/>
      <c r="O843" s="1"/>
      <c r="P843" s="1"/>
      <c r="Q843" s="1"/>
      <c r="R843" s="1"/>
    </row>
    <row r="844" spans="2:18" ht="15.75" customHeight="1">
      <c r="B844" s="1"/>
      <c r="C844" s="1"/>
      <c r="D844" s="1"/>
      <c r="E844" s="1"/>
      <c r="F844" s="1"/>
      <c r="G844" s="1"/>
      <c r="H844" s="1"/>
      <c r="I844" s="1"/>
      <c r="J844" s="1"/>
      <c r="K844" s="1"/>
      <c r="L844" s="1"/>
      <c r="M844" s="1"/>
      <c r="N844" s="1"/>
      <c r="O844" s="1"/>
      <c r="P844" s="1"/>
      <c r="Q844" s="1"/>
      <c r="R844" s="1"/>
    </row>
    <row r="845" spans="2:18" ht="15.75" customHeight="1">
      <c r="B845" s="1"/>
      <c r="C845" s="1"/>
      <c r="D845" s="1"/>
      <c r="E845" s="1"/>
      <c r="F845" s="1"/>
      <c r="G845" s="1"/>
      <c r="H845" s="1"/>
      <c r="I845" s="1"/>
      <c r="J845" s="1"/>
      <c r="K845" s="1"/>
      <c r="L845" s="1"/>
      <c r="M845" s="1"/>
      <c r="N845" s="1"/>
      <c r="O845" s="1"/>
      <c r="P845" s="1"/>
      <c r="Q845" s="1"/>
      <c r="R845" s="1"/>
    </row>
    <row r="846" spans="2:18" ht="15.75" customHeight="1">
      <c r="B846" s="1"/>
      <c r="C846" s="1"/>
      <c r="D846" s="1"/>
      <c r="E846" s="1"/>
      <c r="F846" s="1"/>
      <c r="G846" s="1"/>
      <c r="H846" s="1"/>
      <c r="I846" s="1"/>
      <c r="J846" s="1"/>
      <c r="K846" s="1"/>
      <c r="L846" s="1"/>
      <c r="M846" s="1"/>
      <c r="N846" s="1"/>
      <c r="O846" s="1"/>
      <c r="P846" s="1"/>
      <c r="Q846" s="1"/>
      <c r="R846" s="1"/>
    </row>
    <row r="847" spans="2:18" ht="15.75" customHeight="1">
      <c r="B847" s="1"/>
      <c r="C847" s="1"/>
      <c r="D847" s="1"/>
      <c r="E847" s="1"/>
      <c r="F847" s="1"/>
      <c r="G847" s="1"/>
      <c r="H847" s="1"/>
      <c r="I847" s="1"/>
      <c r="J847" s="1"/>
      <c r="K847" s="1"/>
      <c r="L847" s="1"/>
      <c r="M847" s="1"/>
      <c r="N847" s="1"/>
      <c r="O847" s="1"/>
      <c r="P847" s="1"/>
      <c r="Q847" s="1"/>
      <c r="R847" s="1"/>
    </row>
    <row r="848" spans="2:18" ht="15.75" customHeight="1">
      <c r="B848" s="1"/>
      <c r="C848" s="1"/>
      <c r="D848" s="1"/>
      <c r="E848" s="1"/>
      <c r="F848" s="1"/>
      <c r="G848" s="1"/>
      <c r="H848" s="1"/>
      <c r="I848" s="1"/>
      <c r="J848" s="1"/>
      <c r="K848" s="1"/>
      <c r="L848" s="1"/>
      <c r="M848" s="1"/>
      <c r="N848" s="1"/>
      <c r="O848" s="1"/>
      <c r="P848" s="1"/>
      <c r="Q848" s="1"/>
      <c r="R848" s="1"/>
    </row>
    <row r="849" spans="2:18" ht="15.75" customHeight="1">
      <c r="B849" s="1"/>
      <c r="C849" s="1"/>
      <c r="D849" s="1"/>
      <c r="E849" s="1"/>
      <c r="F849" s="1"/>
      <c r="G849" s="1"/>
      <c r="H849" s="1"/>
      <c r="I849" s="1"/>
      <c r="J849" s="1"/>
      <c r="K849" s="1"/>
      <c r="L849" s="1"/>
      <c r="M849" s="1"/>
      <c r="N849" s="1"/>
      <c r="O849" s="1"/>
      <c r="P849" s="1"/>
      <c r="Q849" s="1"/>
      <c r="R849" s="1"/>
    </row>
    <row r="850" spans="2:18" ht="15.75" customHeight="1">
      <c r="B850" s="1"/>
      <c r="C850" s="1"/>
      <c r="D850" s="1"/>
      <c r="E850" s="1"/>
      <c r="F850" s="1"/>
      <c r="G850" s="1"/>
      <c r="H850" s="1"/>
      <c r="I850" s="1"/>
      <c r="J850" s="1"/>
      <c r="K850" s="1"/>
      <c r="L850" s="1"/>
      <c r="M850" s="1"/>
      <c r="N850" s="1"/>
      <c r="O850" s="1"/>
      <c r="P850" s="1"/>
      <c r="Q850" s="1"/>
      <c r="R850" s="1"/>
    </row>
    <row r="851" spans="2:18" ht="15.75" customHeight="1">
      <c r="B851" s="1"/>
      <c r="C851" s="1"/>
      <c r="D851" s="1"/>
      <c r="E851" s="1"/>
      <c r="F851" s="1"/>
      <c r="G851" s="1"/>
      <c r="H851" s="1"/>
      <c r="I851" s="1"/>
      <c r="J851" s="1"/>
      <c r="K851" s="1"/>
      <c r="L851" s="1"/>
      <c r="M851" s="1"/>
      <c r="N851" s="1"/>
      <c r="O851" s="1"/>
      <c r="P851" s="1"/>
      <c r="Q851" s="1"/>
      <c r="R851" s="1"/>
    </row>
    <row r="852" spans="2:18" ht="15.75" customHeight="1">
      <c r="B852" s="1"/>
      <c r="C852" s="1"/>
      <c r="D852" s="1"/>
      <c r="E852" s="1"/>
      <c r="F852" s="1"/>
      <c r="G852" s="1"/>
      <c r="H852" s="1"/>
      <c r="I852" s="1"/>
      <c r="J852" s="1"/>
      <c r="K852" s="1"/>
      <c r="L852" s="1"/>
      <c r="M852" s="1"/>
      <c r="N852" s="1"/>
      <c r="O852" s="1"/>
      <c r="P852" s="1"/>
      <c r="Q852" s="1"/>
      <c r="R852" s="1"/>
    </row>
    <row r="853" spans="2:18" ht="15.75" customHeight="1">
      <c r="B853" s="1"/>
      <c r="C853" s="1"/>
      <c r="D853" s="1"/>
      <c r="E853" s="1"/>
      <c r="F853" s="1"/>
      <c r="G853" s="1"/>
      <c r="H853" s="1"/>
      <c r="I853" s="1"/>
      <c r="J853" s="1"/>
      <c r="K853" s="1"/>
      <c r="L853" s="1"/>
      <c r="M853" s="1"/>
      <c r="N853" s="1"/>
      <c r="O853" s="1"/>
      <c r="P853" s="1"/>
      <c r="Q853" s="1"/>
      <c r="R853" s="1"/>
    </row>
    <row r="854" spans="2:18" ht="15.75" customHeight="1">
      <c r="B854" s="1"/>
      <c r="C854" s="1"/>
      <c r="D854" s="1"/>
      <c r="E854" s="1"/>
      <c r="F854" s="1"/>
      <c r="G854" s="1"/>
      <c r="H854" s="1"/>
      <c r="I854" s="1"/>
      <c r="J854" s="1"/>
      <c r="K854" s="1"/>
      <c r="L854" s="1"/>
      <c r="M854" s="1"/>
      <c r="N854" s="1"/>
      <c r="O854" s="1"/>
      <c r="P854" s="1"/>
      <c r="Q854" s="1"/>
      <c r="R854" s="1"/>
    </row>
    <row r="855" spans="2:18" ht="15.75" customHeight="1">
      <c r="B855" s="1"/>
      <c r="C855" s="1"/>
      <c r="D855" s="1"/>
      <c r="E855" s="1"/>
      <c r="F855" s="1"/>
      <c r="G855" s="1"/>
      <c r="H855" s="1"/>
      <c r="I855" s="1"/>
      <c r="J855" s="1"/>
      <c r="K855" s="1"/>
      <c r="L855" s="1"/>
      <c r="M855" s="1"/>
      <c r="N855" s="1"/>
      <c r="O855" s="1"/>
      <c r="P855" s="1"/>
      <c r="Q855" s="1"/>
      <c r="R855" s="1"/>
    </row>
    <row r="856" spans="2:18" ht="15.75" customHeight="1">
      <c r="B856" s="1"/>
      <c r="C856" s="1"/>
      <c r="D856" s="1"/>
      <c r="E856" s="1"/>
      <c r="F856" s="1"/>
      <c r="G856" s="1"/>
      <c r="H856" s="1"/>
      <c r="I856" s="1"/>
      <c r="J856" s="1"/>
      <c r="K856" s="1"/>
      <c r="L856" s="1"/>
      <c r="M856" s="1"/>
      <c r="N856" s="1"/>
      <c r="O856" s="1"/>
      <c r="P856" s="1"/>
      <c r="Q856" s="1"/>
      <c r="R856" s="1"/>
    </row>
    <row r="857" spans="2:18" ht="15.75" customHeight="1">
      <c r="B857" s="1"/>
      <c r="C857" s="1"/>
      <c r="D857" s="1"/>
      <c r="E857" s="1"/>
      <c r="F857" s="1"/>
      <c r="G857" s="1"/>
      <c r="H857" s="1"/>
      <c r="I857" s="1"/>
      <c r="J857" s="1"/>
      <c r="K857" s="1"/>
      <c r="L857" s="1"/>
      <c r="M857" s="1"/>
      <c r="N857" s="1"/>
      <c r="O857" s="1"/>
      <c r="P857" s="1"/>
      <c r="Q857" s="1"/>
      <c r="R857" s="1"/>
    </row>
    <row r="858" spans="2:18" ht="15.75" customHeight="1">
      <c r="B858" s="1"/>
      <c r="C858" s="1"/>
      <c r="D858" s="1"/>
      <c r="E858" s="1"/>
      <c r="F858" s="1"/>
      <c r="G858" s="1"/>
      <c r="H858" s="1"/>
      <c r="I858" s="1"/>
      <c r="J858" s="1"/>
      <c r="K858" s="1"/>
      <c r="L858" s="1"/>
      <c r="M858" s="1"/>
      <c r="N858" s="1"/>
      <c r="O858" s="1"/>
      <c r="P858" s="1"/>
      <c r="Q858" s="1"/>
      <c r="R858" s="1"/>
    </row>
    <row r="859" spans="2:18" ht="15.75" customHeight="1">
      <c r="B859" s="1"/>
      <c r="C859" s="1"/>
      <c r="D859" s="1"/>
      <c r="E859" s="1"/>
      <c r="F859" s="1"/>
      <c r="G859" s="1"/>
      <c r="H859" s="1"/>
      <c r="I859" s="1"/>
      <c r="J859" s="1"/>
      <c r="K859" s="1"/>
      <c r="L859" s="1"/>
      <c r="M859" s="1"/>
      <c r="N859" s="1"/>
      <c r="O859" s="1"/>
      <c r="P859" s="1"/>
      <c r="Q859" s="1"/>
      <c r="R859" s="1"/>
    </row>
    <row r="860" spans="2:18" ht="15.75" customHeight="1">
      <c r="B860" s="1"/>
      <c r="C860" s="1"/>
      <c r="D860" s="1"/>
      <c r="E860" s="1"/>
      <c r="F860" s="1"/>
      <c r="G860" s="1"/>
      <c r="H860" s="1"/>
      <c r="I860" s="1"/>
      <c r="J860" s="1"/>
      <c r="K860" s="1"/>
      <c r="L860" s="1"/>
      <c r="M860" s="1"/>
      <c r="N860" s="1"/>
      <c r="O860" s="1"/>
      <c r="P860" s="1"/>
      <c r="Q860" s="1"/>
      <c r="R860" s="1"/>
    </row>
    <row r="861" spans="2:18" ht="15.75" customHeight="1">
      <c r="B861" s="1"/>
      <c r="C861" s="1"/>
      <c r="D861" s="1"/>
      <c r="E861" s="1"/>
      <c r="F861" s="1"/>
      <c r="G861" s="1"/>
      <c r="H861" s="1"/>
      <c r="I861" s="1"/>
      <c r="J861" s="1"/>
      <c r="K861" s="1"/>
      <c r="L861" s="1"/>
      <c r="M861" s="1"/>
      <c r="N861" s="1"/>
      <c r="O861" s="1"/>
      <c r="P861" s="1"/>
      <c r="Q861" s="1"/>
      <c r="R861" s="1"/>
    </row>
    <row r="862" spans="2:18" ht="15.75" customHeight="1">
      <c r="B862" s="1"/>
      <c r="C862" s="1"/>
      <c r="D862" s="1"/>
      <c r="E862" s="1"/>
      <c r="F862" s="1"/>
      <c r="G862" s="1"/>
      <c r="H862" s="1"/>
      <c r="I862" s="1"/>
      <c r="J862" s="1"/>
      <c r="K862" s="1"/>
      <c r="L862" s="1"/>
      <c r="M862" s="1"/>
      <c r="N862" s="1"/>
      <c r="O862" s="1"/>
      <c r="P862" s="1"/>
      <c r="Q862" s="1"/>
      <c r="R862" s="1"/>
    </row>
    <row r="863" spans="2:18" ht="15.75" customHeight="1">
      <c r="B863" s="1"/>
      <c r="C863" s="1"/>
      <c r="D863" s="1"/>
      <c r="E863" s="1"/>
      <c r="F863" s="1"/>
      <c r="G863" s="1"/>
      <c r="H863" s="1"/>
      <c r="I863" s="1"/>
      <c r="J863" s="1"/>
      <c r="K863" s="1"/>
      <c r="L863" s="1"/>
      <c r="M863" s="1"/>
      <c r="N863" s="1"/>
      <c r="O863" s="1"/>
      <c r="P863" s="1"/>
      <c r="Q863" s="1"/>
      <c r="R863" s="1"/>
    </row>
    <row r="864" spans="2:18" ht="15.75" customHeight="1">
      <c r="B864" s="1"/>
      <c r="C864" s="1"/>
      <c r="D864" s="1"/>
      <c r="E864" s="1"/>
      <c r="F864" s="1"/>
      <c r="G864" s="1"/>
      <c r="H864" s="1"/>
      <c r="I864" s="1"/>
      <c r="J864" s="1"/>
      <c r="K864" s="1"/>
      <c r="L864" s="1"/>
      <c r="M864" s="1"/>
      <c r="N864" s="1"/>
      <c r="O864" s="1"/>
      <c r="P864" s="1"/>
      <c r="Q864" s="1"/>
      <c r="R864" s="1"/>
    </row>
    <row r="865" spans="2:18" ht="15.75" customHeight="1">
      <c r="B865" s="1"/>
      <c r="C865" s="1"/>
      <c r="D865" s="1"/>
      <c r="E865" s="1"/>
      <c r="F865" s="1"/>
      <c r="G865" s="1"/>
      <c r="H865" s="1"/>
      <c r="I865" s="1"/>
      <c r="J865" s="1"/>
      <c r="K865" s="1"/>
      <c r="L865" s="1"/>
      <c r="M865" s="1"/>
      <c r="N865" s="1"/>
      <c r="O865" s="1"/>
      <c r="P865" s="1"/>
      <c r="Q865" s="1"/>
      <c r="R865" s="1"/>
    </row>
    <row r="866" spans="2:18" ht="15.75" customHeight="1">
      <c r="B866" s="1"/>
      <c r="C866" s="1"/>
      <c r="D866" s="1"/>
      <c r="E866" s="1"/>
      <c r="F866" s="1"/>
      <c r="G866" s="1"/>
      <c r="H866" s="1"/>
      <c r="I866" s="1"/>
      <c r="J866" s="1"/>
      <c r="K866" s="1"/>
      <c r="L866" s="1"/>
      <c r="M866" s="1"/>
      <c r="N866" s="1"/>
      <c r="O866" s="1"/>
      <c r="P866" s="1"/>
      <c r="Q866" s="1"/>
      <c r="R866" s="1"/>
    </row>
    <row r="867" spans="2:18" ht="15.75" customHeight="1">
      <c r="B867" s="1"/>
      <c r="C867" s="1"/>
      <c r="D867" s="1"/>
      <c r="E867" s="1"/>
      <c r="F867" s="1"/>
      <c r="G867" s="1"/>
      <c r="H867" s="1"/>
      <c r="I867" s="1"/>
      <c r="J867" s="1"/>
      <c r="K867" s="1"/>
      <c r="L867" s="1"/>
      <c r="M867" s="1"/>
      <c r="N867" s="1"/>
      <c r="O867" s="1"/>
      <c r="P867" s="1"/>
      <c r="Q867" s="1"/>
      <c r="R867" s="1"/>
    </row>
    <row r="868" spans="2:18" ht="15.75" customHeight="1">
      <c r="B868" s="1"/>
      <c r="C868" s="1"/>
      <c r="D868" s="1"/>
      <c r="E868" s="1"/>
      <c r="F868" s="1"/>
      <c r="G868" s="1"/>
      <c r="H868" s="1"/>
      <c r="I868" s="1"/>
      <c r="J868" s="1"/>
      <c r="K868" s="1"/>
      <c r="L868" s="1"/>
      <c r="M868" s="1"/>
      <c r="N868" s="1"/>
      <c r="O868" s="1"/>
      <c r="P868" s="1"/>
      <c r="Q868" s="1"/>
      <c r="R868" s="1"/>
    </row>
    <row r="869" spans="2:18" ht="15.75" customHeight="1">
      <c r="B869" s="1"/>
      <c r="C869" s="1"/>
      <c r="D869" s="1"/>
      <c r="E869" s="1"/>
      <c r="F869" s="1"/>
      <c r="G869" s="1"/>
      <c r="H869" s="1"/>
      <c r="I869" s="1"/>
      <c r="J869" s="1"/>
      <c r="K869" s="1"/>
      <c r="L869" s="1"/>
      <c r="M869" s="1"/>
      <c r="N869" s="1"/>
      <c r="O869" s="1"/>
      <c r="P869" s="1"/>
      <c r="Q869" s="1"/>
      <c r="R869" s="1"/>
    </row>
    <row r="870" spans="2:18" ht="15.75" customHeight="1">
      <c r="B870" s="1"/>
      <c r="C870" s="1"/>
      <c r="D870" s="1"/>
      <c r="E870" s="1"/>
      <c r="F870" s="1"/>
      <c r="G870" s="1"/>
      <c r="H870" s="1"/>
      <c r="I870" s="1"/>
      <c r="J870" s="1"/>
      <c r="K870" s="1"/>
      <c r="L870" s="1"/>
      <c r="M870" s="1"/>
      <c r="N870" s="1"/>
      <c r="O870" s="1"/>
      <c r="P870" s="1"/>
      <c r="Q870" s="1"/>
      <c r="R870" s="1"/>
    </row>
    <row r="871" spans="2:18" ht="15.75" customHeight="1">
      <c r="B871" s="1"/>
      <c r="C871" s="1"/>
      <c r="D871" s="1"/>
      <c r="E871" s="1"/>
      <c r="F871" s="1"/>
      <c r="G871" s="1"/>
      <c r="H871" s="1"/>
      <c r="I871" s="1"/>
      <c r="J871" s="1"/>
      <c r="K871" s="1"/>
      <c r="L871" s="1"/>
      <c r="M871" s="1"/>
      <c r="N871" s="1"/>
      <c r="O871" s="1"/>
      <c r="P871" s="1"/>
      <c r="Q871" s="1"/>
      <c r="R871" s="1"/>
    </row>
    <row r="872" spans="2:18" ht="15.75" customHeight="1">
      <c r="B872" s="1"/>
      <c r="C872" s="1"/>
      <c r="D872" s="1"/>
      <c r="E872" s="1"/>
      <c r="F872" s="1"/>
      <c r="G872" s="1"/>
      <c r="H872" s="1"/>
      <c r="I872" s="1"/>
      <c r="J872" s="1"/>
      <c r="K872" s="1"/>
      <c r="L872" s="1"/>
      <c r="M872" s="1"/>
      <c r="N872" s="1"/>
      <c r="O872" s="1"/>
      <c r="P872" s="1"/>
      <c r="Q872" s="1"/>
      <c r="R872" s="1"/>
    </row>
    <row r="873" spans="2:18" ht="15.75" customHeight="1">
      <c r="B873" s="1"/>
      <c r="C873" s="1"/>
      <c r="D873" s="1"/>
      <c r="E873" s="1"/>
      <c r="F873" s="1"/>
      <c r="G873" s="1"/>
      <c r="H873" s="1"/>
      <c r="I873" s="1"/>
      <c r="J873" s="1"/>
      <c r="K873" s="1"/>
      <c r="L873" s="1"/>
      <c r="M873" s="1"/>
      <c r="N873" s="1"/>
      <c r="O873" s="1"/>
      <c r="P873" s="1"/>
      <c r="Q873" s="1"/>
      <c r="R873" s="1"/>
    </row>
    <row r="874" spans="2:18" ht="15.75" customHeight="1">
      <c r="B874" s="1"/>
      <c r="C874" s="1"/>
      <c r="D874" s="1"/>
      <c r="E874" s="1"/>
      <c r="F874" s="1"/>
      <c r="G874" s="1"/>
      <c r="H874" s="1"/>
      <c r="I874" s="1"/>
      <c r="J874" s="1"/>
      <c r="K874" s="1"/>
      <c r="L874" s="1"/>
      <c r="M874" s="1"/>
      <c r="N874" s="1"/>
      <c r="O874" s="1"/>
      <c r="P874" s="1"/>
      <c r="Q874" s="1"/>
      <c r="R874" s="1"/>
    </row>
    <row r="875" spans="2:18" ht="15.75" customHeight="1">
      <c r="B875" s="1"/>
      <c r="C875" s="1"/>
      <c r="D875" s="1"/>
      <c r="E875" s="1"/>
      <c r="F875" s="1"/>
      <c r="G875" s="1"/>
      <c r="H875" s="1"/>
      <c r="I875" s="1"/>
      <c r="J875" s="1"/>
      <c r="K875" s="1"/>
      <c r="L875" s="1"/>
      <c r="M875" s="1"/>
      <c r="N875" s="1"/>
      <c r="O875" s="1"/>
      <c r="P875" s="1"/>
      <c r="Q875" s="1"/>
      <c r="R875" s="1"/>
    </row>
    <row r="876" spans="2:18" ht="15.75" customHeight="1">
      <c r="B876" s="1"/>
      <c r="C876" s="1"/>
      <c r="D876" s="1"/>
      <c r="E876" s="1"/>
      <c r="F876" s="1"/>
      <c r="G876" s="1"/>
      <c r="H876" s="1"/>
      <c r="I876" s="1"/>
      <c r="J876" s="1"/>
      <c r="K876" s="1"/>
      <c r="L876" s="1"/>
      <c r="M876" s="1"/>
      <c r="N876" s="1"/>
      <c r="O876" s="1"/>
      <c r="P876" s="1"/>
      <c r="Q876" s="1"/>
      <c r="R876" s="1"/>
    </row>
    <row r="877" spans="2:18" ht="15.75" customHeight="1">
      <c r="B877" s="1"/>
      <c r="C877" s="1"/>
      <c r="D877" s="1"/>
      <c r="E877" s="1"/>
      <c r="F877" s="1"/>
      <c r="G877" s="1"/>
      <c r="H877" s="1"/>
      <c r="I877" s="1"/>
      <c r="J877" s="1"/>
      <c r="K877" s="1"/>
      <c r="L877" s="1"/>
      <c r="M877" s="1"/>
      <c r="N877" s="1"/>
      <c r="O877" s="1"/>
      <c r="P877" s="1"/>
      <c r="Q877" s="1"/>
      <c r="R877" s="1"/>
    </row>
    <row r="878" spans="2:18" ht="15.75" customHeight="1">
      <c r="B878" s="1"/>
      <c r="C878" s="1"/>
      <c r="D878" s="1"/>
      <c r="E878" s="1"/>
      <c r="F878" s="1"/>
      <c r="G878" s="1"/>
      <c r="H878" s="1"/>
      <c r="I878" s="1"/>
      <c r="J878" s="1"/>
      <c r="K878" s="1"/>
      <c r="L878" s="1"/>
      <c r="M878" s="1"/>
      <c r="N878" s="1"/>
      <c r="O878" s="1"/>
      <c r="P878" s="1"/>
      <c r="Q878" s="1"/>
      <c r="R878" s="1"/>
    </row>
    <row r="879" spans="2:18" ht="15.75" customHeight="1">
      <c r="B879" s="1"/>
      <c r="C879" s="1"/>
      <c r="D879" s="1"/>
      <c r="E879" s="1"/>
      <c r="F879" s="1"/>
      <c r="G879" s="1"/>
      <c r="H879" s="1"/>
      <c r="I879" s="1"/>
      <c r="J879" s="1"/>
      <c r="K879" s="1"/>
      <c r="L879" s="1"/>
      <c r="M879" s="1"/>
      <c r="N879" s="1"/>
      <c r="O879" s="1"/>
      <c r="P879" s="1"/>
      <c r="Q879" s="1"/>
      <c r="R879" s="1"/>
    </row>
    <row r="880" spans="2:18" ht="15.75" customHeight="1">
      <c r="B880" s="1"/>
      <c r="C880" s="1"/>
      <c r="D880" s="1"/>
      <c r="E880" s="1"/>
      <c r="F880" s="1"/>
      <c r="G880" s="1"/>
      <c r="H880" s="1"/>
      <c r="I880" s="1"/>
      <c r="J880" s="1"/>
      <c r="K880" s="1"/>
      <c r="L880" s="1"/>
      <c r="M880" s="1"/>
      <c r="N880" s="1"/>
      <c r="O880" s="1"/>
      <c r="P880" s="1"/>
      <c r="Q880" s="1"/>
      <c r="R880" s="1"/>
    </row>
    <row r="881" spans="2:18" ht="15.75" customHeight="1">
      <c r="B881" s="1"/>
      <c r="C881" s="1"/>
      <c r="D881" s="1"/>
      <c r="E881" s="1"/>
      <c r="F881" s="1"/>
      <c r="G881" s="1"/>
      <c r="H881" s="1"/>
      <c r="I881" s="1"/>
      <c r="J881" s="1"/>
      <c r="K881" s="1"/>
      <c r="L881" s="1"/>
      <c r="M881" s="1"/>
      <c r="N881" s="1"/>
      <c r="O881" s="1"/>
      <c r="P881" s="1"/>
      <c r="Q881" s="1"/>
      <c r="R881" s="1"/>
    </row>
    <row r="882" spans="2:18" ht="15.75" customHeight="1">
      <c r="B882" s="1"/>
      <c r="C882" s="1"/>
      <c r="D882" s="1"/>
      <c r="E882" s="1"/>
      <c r="F882" s="1"/>
      <c r="G882" s="1"/>
      <c r="H882" s="1"/>
      <c r="I882" s="1"/>
      <c r="J882" s="1"/>
      <c r="K882" s="1"/>
      <c r="L882" s="1"/>
      <c r="M882" s="1"/>
      <c r="N882" s="1"/>
      <c r="O882" s="1"/>
      <c r="P882" s="1"/>
      <c r="Q882" s="1"/>
      <c r="R882" s="1"/>
    </row>
    <row r="883" spans="2:18" ht="15.75" customHeight="1">
      <c r="B883" s="1"/>
      <c r="C883" s="1"/>
      <c r="D883" s="1"/>
      <c r="E883" s="1"/>
      <c r="F883" s="1"/>
      <c r="G883" s="1"/>
      <c r="H883" s="1"/>
      <c r="I883" s="1"/>
      <c r="J883" s="1"/>
      <c r="K883" s="1"/>
      <c r="L883" s="1"/>
      <c r="M883" s="1"/>
      <c r="N883" s="1"/>
      <c r="O883" s="1"/>
      <c r="P883" s="1"/>
      <c r="Q883" s="1"/>
      <c r="R883" s="1"/>
    </row>
    <row r="884" spans="2:18" ht="15.75" customHeight="1">
      <c r="B884" s="1"/>
      <c r="C884" s="1"/>
      <c r="D884" s="1"/>
      <c r="E884" s="1"/>
      <c r="F884" s="1"/>
      <c r="G884" s="1"/>
      <c r="H884" s="1"/>
      <c r="I884" s="1"/>
      <c r="J884" s="1"/>
      <c r="K884" s="1"/>
      <c r="L884" s="1"/>
      <c r="M884" s="1"/>
      <c r="N884" s="1"/>
      <c r="O884" s="1"/>
      <c r="P884" s="1"/>
      <c r="Q884" s="1"/>
      <c r="R884" s="1"/>
    </row>
    <row r="885" spans="2:18" ht="15.75" customHeight="1">
      <c r="B885" s="1"/>
      <c r="C885" s="1"/>
      <c r="D885" s="1"/>
      <c r="E885" s="1"/>
      <c r="F885" s="1"/>
      <c r="G885" s="1"/>
      <c r="H885" s="1"/>
      <c r="I885" s="1"/>
      <c r="J885" s="1"/>
      <c r="K885" s="1"/>
      <c r="L885" s="1"/>
      <c r="M885" s="1"/>
      <c r="N885" s="1"/>
      <c r="O885" s="1"/>
      <c r="P885" s="1"/>
      <c r="Q885" s="1"/>
      <c r="R885" s="1"/>
    </row>
    <row r="886" spans="2:18" ht="15.75" customHeight="1">
      <c r="B886" s="1"/>
      <c r="C886" s="1"/>
      <c r="D886" s="1"/>
      <c r="E886" s="1"/>
      <c r="F886" s="1"/>
      <c r="G886" s="1"/>
      <c r="H886" s="1"/>
      <c r="I886" s="1"/>
      <c r="J886" s="1"/>
      <c r="K886" s="1"/>
      <c r="L886" s="1"/>
      <c r="M886" s="1"/>
      <c r="N886" s="1"/>
      <c r="O886" s="1"/>
      <c r="P886" s="1"/>
      <c r="Q886" s="1"/>
      <c r="R886" s="1"/>
    </row>
    <row r="887" spans="2:18" ht="15.75" customHeight="1">
      <c r="B887" s="1"/>
      <c r="C887" s="1"/>
      <c r="D887" s="1"/>
      <c r="E887" s="1"/>
      <c r="F887" s="1"/>
      <c r="G887" s="1"/>
      <c r="H887" s="1"/>
      <c r="I887" s="1"/>
      <c r="J887" s="1"/>
      <c r="K887" s="1"/>
      <c r="L887" s="1"/>
      <c r="M887" s="1"/>
      <c r="N887" s="1"/>
      <c r="O887" s="1"/>
      <c r="P887" s="1"/>
      <c r="Q887" s="1"/>
      <c r="R887" s="1"/>
    </row>
    <row r="888" spans="2:18" ht="15.75" customHeight="1">
      <c r="B888" s="1"/>
      <c r="C888" s="1"/>
      <c r="D888" s="1"/>
      <c r="E888" s="1"/>
      <c r="F888" s="1"/>
      <c r="G888" s="1"/>
      <c r="H888" s="1"/>
      <c r="I888" s="1"/>
      <c r="J888" s="1"/>
      <c r="K888" s="1"/>
      <c r="L888" s="1"/>
      <c r="M888" s="1"/>
      <c r="N888" s="1"/>
      <c r="O888" s="1"/>
      <c r="P888" s="1"/>
      <c r="Q888" s="1"/>
      <c r="R888" s="1"/>
    </row>
    <row r="889" spans="2:18" ht="15.75" customHeight="1">
      <c r="B889" s="1"/>
      <c r="C889" s="1"/>
      <c r="D889" s="1"/>
      <c r="E889" s="1"/>
      <c r="F889" s="1"/>
      <c r="G889" s="1"/>
      <c r="H889" s="1"/>
      <c r="I889" s="1"/>
      <c r="J889" s="1"/>
      <c r="K889" s="1"/>
      <c r="L889" s="1"/>
      <c r="M889" s="1"/>
      <c r="N889" s="1"/>
      <c r="O889" s="1"/>
      <c r="P889" s="1"/>
      <c r="Q889" s="1"/>
      <c r="R889" s="1"/>
    </row>
    <row r="890" spans="2:18" ht="15.75" customHeight="1">
      <c r="B890" s="1"/>
      <c r="C890" s="1"/>
      <c r="D890" s="1"/>
      <c r="E890" s="1"/>
      <c r="F890" s="1"/>
      <c r="G890" s="1"/>
      <c r="H890" s="1"/>
      <c r="I890" s="1"/>
      <c r="J890" s="1"/>
      <c r="K890" s="1"/>
      <c r="L890" s="1"/>
      <c r="M890" s="1"/>
      <c r="N890" s="1"/>
      <c r="O890" s="1"/>
      <c r="P890" s="1"/>
      <c r="Q890" s="1"/>
      <c r="R890" s="1"/>
    </row>
    <row r="891" spans="2:18" ht="15.75" customHeight="1">
      <c r="B891" s="1"/>
      <c r="C891" s="1"/>
      <c r="D891" s="1"/>
      <c r="E891" s="1"/>
      <c r="F891" s="1"/>
      <c r="G891" s="1"/>
      <c r="H891" s="1"/>
      <c r="I891" s="1"/>
      <c r="J891" s="1"/>
      <c r="K891" s="1"/>
      <c r="L891" s="1"/>
      <c r="M891" s="1"/>
      <c r="N891" s="1"/>
      <c r="O891" s="1"/>
      <c r="P891" s="1"/>
      <c r="Q891" s="1"/>
      <c r="R891" s="1"/>
    </row>
    <row r="892" spans="2:18" ht="15.75" customHeight="1">
      <c r="B892" s="1"/>
      <c r="C892" s="1"/>
      <c r="D892" s="1"/>
      <c r="E892" s="1"/>
      <c r="F892" s="1"/>
      <c r="G892" s="1"/>
      <c r="H892" s="1"/>
      <c r="I892" s="1"/>
      <c r="J892" s="1"/>
      <c r="K892" s="1"/>
      <c r="L892" s="1"/>
      <c r="M892" s="1"/>
      <c r="N892" s="1"/>
      <c r="O892" s="1"/>
      <c r="P892" s="1"/>
      <c r="Q892" s="1"/>
      <c r="R892" s="1"/>
    </row>
    <row r="893" spans="2:18" ht="15.75" customHeight="1">
      <c r="B893" s="1"/>
      <c r="C893" s="1"/>
      <c r="D893" s="1"/>
      <c r="E893" s="1"/>
      <c r="F893" s="1"/>
      <c r="G893" s="1"/>
      <c r="H893" s="1"/>
      <c r="I893" s="1"/>
      <c r="J893" s="1"/>
      <c r="K893" s="1"/>
      <c r="L893" s="1"/>
      <c r="M893" s="1"/>
      <c r="N893" s="1"/>
      <c r="O893" s="1"/>
      <c r="P893" s="1"/>
      <c r="Q893" s="1"/>
      <c r="R893" s="1"/>
    </row>
    <row r="894" spans="2:18" ht="15.75" customHeight="1">
      <c r="B894" s="1"/>
      <c r="C894" s="1"/>
      <c r="D894" s="1"/>
      <c r="E894" s="1"/>
      <c r="F894" s="1"/>
      <c r="G894" s="1"/>
      <c r="H894" s="1"/>
      <c r="I894" s="1"/>
      <c r="J894" s="1"/>
      <c r="K894" s="1"/>
      <c r="L894" s="1"/>
      <c r="M894" s="1"/>
      <c r="N894" s="1"/>
      <c r="O894" s="1"/>
      <c r="P894" s="1"/>
      <c r="Q894" s="1"/>
      <c r="R894" s="1"/>
    </row>
    <row r="895" spans="2:18" ht="15.75" customHeight="1">
      <c r="B895" s="1"/>
      <c r="C895" s="1"/>
      <c r="D895" s="1"/>
      <c r="E895" s="1"/>
      <c r="F895" s="1"/>
      <c r="G895" s="1"/>
      <c r="H895" s="1"/>
      <c r="I895" s="1"/>
      <c r="J895" s="1"/>
      <c r="K895" s="1"/>
      <c r="L895" s="1"/>
      <c r="M895" s="1"/>
      <c r="N895" s="1"/>
      <c r="O895" s="1"/>
      <c r="P895" s="1"/>
      <c r="Q895" s="1"/>
      <c r="R895" s="1"/>
    </row>
    <row r="896" spans="2:18" ht="15.75" customHeight="1">
      <c r="B896" s="1"/>
      <c r="C896" s="1"/>
      <c r="D896" s="1"/>
      <c r="E896" s="1"/>
      <c r="F896" s="1"/>
      <c r="G896" s="1"/>
      <c r="H896" s="1"/>
      <c r="I896" s="1"/>
      <c r="J896" s="1"/>
      <c r="K896" s="1"/>
      <c r="L896" s="1"/>
      <c r="M896" s="1"/>
      <c r="N896" s="1"/>
      <c r="O896" s="1"/>
      <c r="P896" s="1"/>
      <c r="Q896" s="1"/>
      <c r="R896" s="1"/>
    </row>
    <row r="897" spans="2:18" ht="15.75" customHeight="1">
      <c r="B897" s="1"/>
      <c r="C897" s="1"/>
      <c r="D897" s="1"/>
      <c r="E897" s="1"/>
      <c r="F897" s="1"/>
      <c r="G897" s="1"/>
      <c r="H897" s="1"/>
      <c r="I897" s="1"/>
      <c r="J897" s="1"/>
      <c r="K897" s="1"/>
      <c r="L897" s="1"/>
      <c r="M897" s="1"/>
      <c r="N897" s="1"/>
      <c r="O897" s="1"/>
      <c r="P897" s="1"/>
      <c r="Q897" s="1"/>
      <c r="R897" s="1"/>
    </row>
    <row r="898" spans="2:18" ht="15.75" customHeight="1">
      <c r="B898" s="1"/>
      <c r="C898" s="1"/>
      <c r="D898" s="1"/>
      <c r="E898" s="1"/>
      <c r="F898" s="1"/>
      <c r="G898" s="1"/>
      <c r="H898" s="1"/>
      <c r="I898" s="1"/>
      <c r="J898" s="1"/>
      <c r="K898" s="1"/>
      <c r="L898" s="1"/>
      <c r="M898" s="1"/>
      <c r="N898" s="1"/>
      <c r="O898" s="1"/>
      <c r="P898" s="1"/>
      <c r="Q898" s="1"/>
      <c r="R898" s="1"/>
    </row>
    <row r="899" spans="2:18" ht="15.75" customHeight="1">
      <c r="B899" s="1"/>
      <c r="C899" s="1"/>
      <c r="D899" s="1"/>
      <c r="E899" s="1"/>
      <c r="F899" s="1"/>
      <c r="G899" s="1"/>
      <c r="H899" s="1"/>
      <c r="I899" s="1"/>
      <c r="J899" s="1"/>
      <c r="K899" s="1"/>
      <c r="L899" s="1"/>
      <c r="M899" s="1"/>
      <c r="N899" s="1"/>
      <c r="O899" s="1"/>
      <c r="P899" s="1"/>
      <c r="Q899" s="1"/>
      <c r="R899" s="1"/>
    </row>
    <row r="900" spans="2:18" ht="15.75" customHeight="1">
      <c r="B900" s="1"/>
      <c r="C900" s="1"/>
      <c r="D900" s="1"/>
      <c r="E900" s="1"/>
      <c r="F900" s="1"/>
      <c r="G900" s="1"/>
      <c r="H900" s="1"/>
      <c r="I900" s="1"/>
      <c r="J900" s="1"/>
      <c r="K900" s="1"/>
      <c r="L900" s="1"/>
      <c r="M900" s="1"/>
      <c r="N900" s="1"/>
      <c r="O900" s="1"/>
      <c r="P900" s="1"/>
      <c r="Q900" s="1"/>
      <c r="R900" s="1"/>
    </row>
    <row r="901" spans="2:18" ht="15.75" customHeight="1">
      <c r="B901" s="1"/>
      <c r="C901" s="1"/>
      <c r="D901" s="1"/>
      <c r="E901" s="1"/>
      <c r="F901" s="1"/>
      <c r="G901" s="1"/>
      <c r="H901" s="1"/>
      <c r="I901" s="1"/>
      <c r="J901" s="1"/>
      <c r="K901" s="1"/>
      <c r="L901" s="1"/>
      <c r="M901" s="1"/>
      <c r="N901" s="1"/>
      <c r="O901" s="1"/>
      <c r="P901" s="1"/>
      <c r="Q901" s="1"/>
      <c r="R901" s="1"/>
    </row>
    <row r="902" spans="2:18" ht="15.75" customHeight="1">
      <c r="B902" s="1"/>
      <c r="C902" s="1"/>
      <c r="D902" s="1"/>
      <c r="E902" s="1"/>
      <c r="F902" s="1"/>
      <c r="G902" s="1"/>
      <c r="H902" s="1"/>
      <c r="I902" s="1"/>
      <c r="J902" s="1"/>
      <c r="K902" s="1"/>
      <c r="L902" s="1"/>
      <c r="M902" s="1"/>
      <c r="N902" s="1"/>
      <c r="O902" s="1"/>
      <c r="P902" s="1"/>
      <c r="Q902" s="1"/>
      <c r="R902" s="1"/>
    </row>
    <row r="903" spans="2:18" ht="15.75" customHeight="1">
      <c r="B903" s="1"/>
      <c r="C903" s="1"/>
      <c r="D903" s="1"/>
      <c r="E903" s="1"/>
      <c r="F903" s="1"/>
      <c r="G903" s="1"/>
      <c r="H903" s="1"/>
      <c r="I903" s="1"/>
      <c r="J903" s="1"/>
      <c r="K903" s="1"/>
      <c r="L903" s="1"/>
      <c r="M903" s="1"/>
      <c r="N903" s="1"/>
      <c r="O903" s="1"/>
      <c r="P903" s="1"/>
      <c r="Q903" s="1"/>
      <c r="R903" s="1"/>
    </row>
    <row r="904" spans="2:18" ht="15.75" customHeight="1">
      <c r="B904" s="1"/>
      <c r="C904" s="1"/>
      <c r="D904" s="1"/>
      <c r="E904" s="1"/>
      <c r="F904" s="1"/>
      <c r="G904" s="1"/>
      <c r="H904" s="1"/>
      <c r="I904" s="1"/>
      <c r="J904" s="1"/>
      <c r="K904" s="1"/>
      <c r="L904" s="1"/>
      <c r="M904" s="1"/>
      <c r="N904" s="1"/>
      <c r="O904" s="1"/>
      <c r="P904" s="1"/>
      <c r="Q904" s="1"/>
      <c r="R904" s="1"/>
    </row>
    <row r="905" spans="2:18" ht="15.75" customHeight="1">
      <c r="B905" s="1"/>
      <c r="C905" s="1"/>
      <c r="D905" s="1"/>
      <c r="E905" s="1"/>
      <c r="F905" s="1"/>
      <c r="G905" s="1"/>
      <c r="H905" s="1"/>
      <c r="I905" s="1"/>
      <c r="J905" s="1"/>
      <c r="K905" s="1"/>
      <c r="L905" s="1"/>
      <c r="M905" s="1"/>
      <c r="N905" s="1"/>
      <c r="O905" s="1"/>
      <c r="P905" s="1"/>
      <c r="Q905" s="1"/>
      <c r="R905" s="1"/>
    </row>
    <row r="906" spans="2:18" ht="15.75" customHeight="1">
      <c r="B906" s="1"/>
      <c r="C906" s="1"/>
      <c r="D906" s="1"/>
      <c r="E906" s="1"/>
      <c r="F906" s="1"/>
      <c r="G906" s="1"/>
      <c r="H906" s="1"/>
      <c r="I906" s="1"/>
      <c r="J906" s="1"/>
      <c r="K906" s="1"/>
      <c r="L906" s="1"/>
      <c r="M906" s="1"/>
      <c r="N906" s="1"/>
      <c r="O906" s="1"/>
      <c r="P906" s="1"/>
      <c r="Q906" s="1"/>
      <c r="R906" s="1"/>
    </row>
    <row r="907" spans="2:18" ht="15.75" customHeight="1">
      <c r="B907" s="1"/>
      <c r="C907" s="1"/>
      <c r="D907" s="1"/>
      <c r="E907" s="1"/>
      <c r="F907" s="1"/>
      <c r="G907" s="1"/>
      <c r="H907" s="1"/>
      <c r="I907" s="1"/>
      <c r="J907" s="1"/>
      <c r="K907" s="1"/>
      <c r="L907" s="1"/>
      <c r="M907" s="1"/>
      <c r="N907" s="1"/>
      <c r="O907" s="1"/>
      <c r="P907" s="1"/>
      <c r="Q907" s="1"/>
      <c r="R907" s="1"/>
    </row>
    <row r="908" spans="2:18" ht="15.75" customHeight="1">
      <c r="B908" s="1"/>
      <c r="C908" s="1"/>
      <c r="D908" s="1"/>
      <c r="E908" s="1"/>
      <c r="F908" s="1"/>
      <c r="G908" s="1"/>
      <c r="H908" s="1"/>
      <c r="I908" s="1"/>
      <c r="J908" s="1"/>
      <c r="K908" s="1"/>
      <c r="L908" s="1"/>
      <c r="M908" s="1"/>
      <c r="N908" s="1"/>
      <c r="O908" s="1"/>
      <c r="P908" s="1"/>
      <c r="Q908" s="1"/>
      <c r="R908" s="1"/>
    </row>
    <row r="909" spans="2:18" ht="15.75" customHeight="1">
      <c r="B909" s="1"/>
      <c r="C909" s="1"/>
      <c r="D909" s="1"/>
      <c r="E909" s="1"/>
      <c r="F909" s="1"/>
      <c r="G909" s="1"/>
      <c r="H909" s="1"/>
      <c r="I909" s="1"/>
      <c r="J909" s="1"/>
      <c r="K909" s="1"/>
      <c r="L909" s="1"/>
      <c r="M909" s="1"/>
      <c r="N909" s="1"/>
      <c r="O909" s="1"/>
      <c r="P909" s="1"/>
      <c r="Q909" s="1"/>
      <c r="R909" s="1"/>
    </row>
    <row r="910" spans="2:18" ht="15.75" customHeight="1">
      <c r="B910" s="1"/>
      <c r="C910" s="1"/>
      <c r="D910" s="1"/>
      <c r="E910" s="1"/>
      <c r="F910" s="1"/>
      <c r="G910" s="1"/>
      <c r="H910" s="1"/>
      <c r="I910" s="1"/>
      <c r="J910" s="1"/>
      <c r="K910" s="1"/>
      <c r="L910" s="1"/>
      <c r="M910" s="1"/>
      <c r="N910" s="1"/>
      <c r="O910" s="1"/>
      <c r="P910" s="1"/>
      <c r="Q910" s="1"/>
      <c r="R910" s="1"/>
    </row>
    <row r="911" spans="2:18" ht="15.75" customHeight="1">
      <c r="B911" s="1"/>
      <c r="C911" s="1"/>
      <c r="D911" s="1"/>
      <c r="E911" s="1"/>
      <c r="F911" s="1"/>
      <c r="G911" s="1"/>
      <c r="H911" s="1"/>
      <c r="I911" s="1"/>
      <c r="J911" s="1"/>
      <c r="K911" s="1"/>
      <c r="L911" s="1"/>
      <c r="M911" s="1"/>
      <c r="N911" s="1"/>
      <c r="O911" s="1"/>
      <c r="P911" s="1"/>
      <c r="Q911" s="1"/>
      <c r="R911" s="1"/>
    </row>
    <row r="912" spans="2:18" ht="15.75" customHeight="1">
      <c r="B912" s="1"/>
      <c r="C912" s="1"/>
      <c r="D912" s="1"/>
      <c r="E912" s="1"/>
      <c r="F912" s="1"/>
      <c r="G912" s="1"/>
      <c r="H912" s="1"/>
      <c r="I912" s="1"/>
      <c r="J912" s="1"/>
      <c r="K912" s="1"/>
      <c r="L912" s="1"/>
      <c r="M912" s="1"/>
      <c r="N912" s="1"/>
      <c r="O912" s="1"/>
      <c r="P912" s="1"/>
      <c r="Q912" s="1"/>
      <c r="R912" s="1"/>
    </row>
    <row r="913" spans="2:18" ht="15.75" customHeight="1">
      <c r="B913" s="1"/>
      <c r="C913" s="1"/>
      <c r="D913" s="1"/>
      <c r="E913" s="1"/>
      <c r="F913" s="1"/>
      <c r="G913" s="1"/>
      <c r="H913" s="1"/>
      <c r="I913" s="1"/>
      <c r="J913" s="1"/>
      <c r="K913" s="1"/>
      <c r="L913" s="1"/>
      <c r="M913" s="1"/>
      <c r="N913" s="1"/>
      <c r="O913" s="1"/>
      <c r="P913" s="1"/>
      <c r="Q913" s="1"/>
      <c r="R913" s="1"/>
    </row>
    <row r="914" spans="2:18" ht="15.75" customHeight="1">
      <c r="B914" s="1"/>
      <c r="C914" s="1"/>
      <c r="D914" s="1"/>
      <c r="E914" s="1"/>
      <c r="F914" s="1"/>
      <c r="G914" s="1"/>
      <c r="H914" s="1"/>
      <c r="I914" s="1"/>
      <c r="J914" s="1"/>
      <c r="K914" s="1"/>
      <c r="L914" s="1"/>
      <c r="M914" s="1"/>
      <c r="N914" s="1"/>
      <c r="O914" s="1"/>
      <c r="P914" s="1"/>
      <c r="Q914" s="1"/>
      <c r="R914" s="1"/>
    </row>
    <row r="915" spans="2:18" ht="15.75" customHeight="1">
      <c r="B915" s="1"/>
      <c r="C915" s="1"/>
      <c r="D915" s="1"/>
      <c r="E915" s="1"/>
      <c r="F915" s="1"/>
      <c r="G915" s="1"/>
      <c r="H915" s="1"/>
      <c r="I915" s="1"/>
      <c r="J915" s="1"/>
      <c r="K915" s="1"/>
      <c r="L915" s="1"/>
      <c r="M915" s="1"/>
      <c r="N915" s="1"/>
      <c r="O915" s="1"/>
      <c r="P915" s="1"/>
      <c r="Q915" s="1"/>
      <c r="R915" s="1"/>
    </row>
    <row r="916" spans="2:18" ht="15.75" customHeight="1">
      <c r="B916" s="1"/>
      <c r="C916" s="1"/>
      <c r="D916" s="1"/>
      <c r="E916" s="1"/>
      <c r="F916" s="1"/>
      <c r="G916" s="1"/>
      <c r="H916" s="1"/>
      <c r="I916" s="1"/>
      <c r="J916" s="1"/>
      <c r="K916" s="1"/>
      <c r="L916" s="1"/>
      <c r="M916" s="1"/>
      <c r="N916" s="1"/>
      <c r="O916" s="1"/>
      <c r="P916" s="1"/>
      <c r="Q916" s="1"/>
      <c r="R916" s="1"/>
    </row>
    <row r="917" spans="2:18" ht="15.75" customHeight="1">
      <c r="B917" s="1"/>
      <c r="C917" s="1"/>
      <c r="D917" s="1"/>
      <c r="E917" s="1"/>
      <c r="F917" s="1"/>
      <c r="G917" s="1"/>
      <c r="H917" s="1"/>
      <c r="I917" s="1"/>
      <c r="J917" s="1"/>
      <c r="K917" s="1"/>
      <c r="L917" s="1"/>
      <c r="M917" s="1"/>
      <c r="N917" s="1"/>
      <c r="O917" s="1"/>
      <c r="P917" s="1"/>
      <c r="Q917" s="1"/>
      <c r="R917" s="1"/>
    </row>
    <row r="918" spans="2:18" ht="15.75" customHeight="1">
      <c r="B918" s="1"/>
      <c r="C918" s="1"/>
      <c r="D918" s="1"/>
      <c r="E918" s="1"/>
      <c r="F918" s="1"/>
      <c r="G918" s="1"/>
      <c r="H918" s="1"/>
      <c r="I918" s="1"/>
      <c r="J918" s="1"/>
      <c r="K918" s="1"/>
      <c r="L918" s="1"/>
      <c r="M918" s="1"/>
      <c r="N918" s="1"/>
      <c r="O918" s="1"/>
      <c r="P918" s="1"/>
      <c r="Q918" s="1"/>
      <c r="R918" s="1"/>
    </row>
    <row r="919" spans="2:18" ht="15.75" customHeight="1">
      <c r="B919" s="1"/>
      <c r="C919" s="1"/>
      <c r="D919" s="1"/>
      <c r="E919" s="1"/>
      <c r="F919" s="1"/>
      <c r="G919" s="1"/>
      <c r="H919" s="1"/>
      <c r="I919" s="1"/>
      <c r="J919" s="1"/>
      <c r="K919" s="1"/>
      <c r="L919" s="1"/>
      <c r="M919" s="1"/>
      <c r="N919" s="1"/>
      <c r="O919" s="1"/>
      <c r="P919" s="1"/>
      <c r="Q919" s="1"/>
      <c r="R919" s="1"/>
    </row>
    <row r="920" spans="2:18" ht="15.75" customHeight="1">
      <c r="B920" s="1"/>
      <c r="C920" s="1"/>
      <c r="D920" s="1"/>
      <c r="E920" s="1"/>
      <c r="F920" s="1"/>
      <c r="G920" s="1"/>
      <c r="H920" s="1"/>
      <c r="I920" s="1"/>
      <c r="J920" s="1"/>
      <c r="K920" s="1"/>
      <c r="L920" s="1"/>
      <c r="M920" s="1"/>
      <c r="N920" s="1"/>
      <c r="O920" s="1"/>
      <c r="P920" s="1"/>
      <c r="Q920" s="1"/>
      <c r="R920" s="1"/>
    </row>
    <row r="921" spans="2:18" ht="15.75" customHeight="1">
      <c r="B921" s="1"/>
      <c r="C921" s="1"/>
      <c r="D921" s="1"/>
      <c r="E921" s="1"/>
      <c r="F921" s="1"/>
      <c r="G921" s="1"/>
      <c r="H921" s="1"/>
      <c r="I921" s="1"/>
      <c r="J921" s="1"/>
      <c r="K921" s="1"/>
      <c r="L921" s="1"/>
      <c r="M921" s="1"/>
      <c r="N921" s="1"/>
      <c r="O921" s="1"/>
      <c r="P921" s="1"/>
      <c r="Q921" s="1"/>
      <c r="R921" s="1"/>
    </row>
    <row r="922" spans="2:18" ht="15.75" customHeight="1">
      <c r="B922" s="1"/>
      <c r="C922" s="1"/>
      <c r="D922" s="1"/>
      <c r="E922" s="1"/>
      <c r="F922" s="1"/>
      <c r="G922" s="1"/>
      <c r="H922" s="1"/>
      <c r="I922" s="1"/>
      <c r="J922" s="1"/>
      <c r="K922" s="1"/>
      <c r="L922" s="1"/>
      <c r="M922" s="1"/>
      <c r="N922" s="1"/>
      <c r="O922" s="1"/>
      <c r="P922" s="1"/>
      <c r="Q922" s="1"/>
      <c r="R922" s="1"/>
    </row>
    <row r="923" spans="2:18" ht="15.75" customHeight="1">
      <c r="B923" s="1"/>
      <c r="C923" s="1"/>
      <c r="D923" s="1"/>
      <c r="E923" s="1"/>
      <c r="F923" s="1"/>
      <c r="G923" s="1"/>
      <c r="H923" s="1"/>
      <c r="I923" s="1"/>
      <c r="J923" s="1"/>
      <c r="K923" s="1"/>
      <c r="L923" s="1"/>
      <c r="M923" s="1"/>
      <c r="N923" s="1"/>
      <c r="O923" s="1"/>
      <c r="P923" s="1"/>
      <c r="Q923" s="1"/>
      <c r="R923" s="1"/>
    </row>
    <row r="924" spans="2:18" ht="15.75" customHeight="1">
      <c r="B924" s="1"/>
      <c r="C924" s="1"/>
      <c r="D924" s="1"/>
      <c r="E924" s="1"/>
      <c r="F924" s="1"/>
      <c r="G924" s="1"/>
      <c r="H924" s="1"/>
      <c r="I924" s="1"/>
      <c r="J924" s="1"/>
      <c r="K924" s="1"/>
      <c r="L924" s="1"/>
      <c r="M924" s="1"/>
      <c r="N924" s="1"/>
      <c r="O924" s="1"/>
      <c r="P924" s="1"/>
      <c r="Q924" s="1"/>
      <c r="R924" s="1"/>
    </row>
    <row r="925" spans="2:18" ht="15.75" customHeight="1">
      <c r="B925" s="1"/>
      <c r="C925" s="1"/>
      <c r="D925" s="1"/>
      <c r="E925" s="1"/>
      <c r="F925" s="1"/>
      <c r="G925" s="1"/>
      <c r="H925" s="1"/>
      <c r="I925" s="1"/>
      <c r="J925" s="1"/>
      <c r="K925" s="1"/>
      <c r="L925" s="1"/>
      <c r="M925" s="1"/>
      <c r="N925" s="1"/>
      <c r="O925" s="1"/>
      <c r="P925" s="1"/>
      <c r="Q925" s="1"/>
      <c r="R925" s="1"/>
    </row>
    <row r="926" spans="2:18" ht="15.75" customHeight="1">
      <c r="B926" s="1"/>
      <c r="C926" s="1"/>
      <c r="D926" s="1"/>
      <c r="E926" s="1"/>
      <c r="F926" s="1"/>
      <c r="G926" s="1"/>
      <c r="H926" s="1"/>
      <c r="I926" s="1"/>
      <c r="J926" s="1"/>
      <c r="K926" s="1"/>
      <c r="L926" s="1"/>
      <c r="M926" s="1"/>
      <c r="N926" s="1"/>
      <c r="O926" s="1"/>
      <c r="P926" s="1"/>
      <c r="Q926" s="1"/>
      <c r="R926" s="1"/>
    </row>
    <row r="927" spans="2:18" ht="15.75" customHeight="1">
      <c r="B927" s="1"/>
      <c r="C927" s="1"/>
      <c r="D927" s="1"/>
      <c r="E927" s="1"/>
      <c r="F927" s="1"/>
      <c r="G927" s="1"/>
      <c r="H927" s="1"/>
      <c r="I927" s="1"/>
      <c r="J927" s="1"/>
      <c r="K927" s="1"/>
      <c r="L927" s="1"/>
      <c r="M927" s="1"/>
      <c r="N927" s="1"/>
      <c r="O927" s="1"/>
      <c r="P927" s="1"/>
      <c r="Q927" s="1"/>
      <c r="R927" s="1"/>
    </row>
    <row r="928" spans="2:18" ht="15.75" customHeight="1">
      <c r="B928" s="1"/>
      <c r="C928" s="1"/>
      <c r="D928" s="1"/>
      <c r="E928" s="1"/>
      <c r="F928" s="1"/>
      <c r="G928" s="1"/>
      <c r="H928" s="1"/>
      <c r="I928" s="1"/>
      <c r="J928" s="1"/>
      <c r="K928" s="1"/>
      <c r="L928" s="1"/>
      <c r="M928" s="1"/>
      <c r="N928" s="1"/>
      <c r="O928" s="1"/>
      <c r="P928" s="1"/>
      <c r="Q928" s="1"/>
      <c r="R928" s="1"/>
    </row>
    <row r="929" spans="2:18" ht="15.75" customHeight="1">
      <c r="B929" s="1"/>
      <c r="C929" s="1"/>
      <c r="D929" s="1"/>
      <c r="E929" s="1"/>
      <c r="F929" s="1"/>
      <c r="G929" s="1"/>
      <c r="H929" s="1"/>
      <c r="I929" s="1"/>
      <c r="J929" s="1"/>
      <c r="K929" s="1"/>
      <c r="L929" s="1"/>
      <c r="M929" s="1"/>
      <c r="N929" s="1"/>
      <c r="O929" s="1"/>
      <c r="P929" s="1"/>
      <c r="Q929" s="1"/>
      <c r="R929" s="1"/>
    </row>
    <row r="930" spans="2:18" ht="15.75" customHeight="1">
      <c r="B930" s="1"/>
      <c r="C930" s="1"/>
      <c r="D930" s="1"/>
      <c r="E930" s="1"/>
      <c r="F930" s="1"/>
      <c r="G930" s="1"/>
      <c r="H930" s="1"/>
      <c r="I930" s="1"/>
      <c r="J930" s="1"/>
      <c r="K930" s="1"/>
      <c r="L930" s="1"/>
      <c r="M930" s="1"/>
      <c r="N930" s="1"/>
      <c r="O930" s="1"/>
      <c r="P930" s="1"/>
      <c r="Q930" s="1"/>
      <c r="R930" s="1"/>
    </row>
    <row r="931" spans="2:18" ht="15.75" customHeight="1">
      <c r="B931" s="1"/>
      <c r="C931" s="1"/>
      <c r="D931" s="1"/>
      <c r="E931" s="1"/>
      <c r="F931" s="1"/>
      <c r="G931" s="1"/>
      <c r="H931" s="1"/>
      <c r="I931" s="1"/>
      <c r="J931" s="1"/>
      <c r="K931" s="1"/>
      <c r="L931" s="1"/>
      <c r="M931" s="1"/>
      <c r="N931" s="1"/>
      <c r="O931" s="1"/>
      <c r="P931" s="1"/>
      <c r="Q931" s="1"/>
      <c r="R931" s="1"/>
    </row>
    <row r="932" spans="2:18" ht="15.75" customHeight="1">
      <c r="B932" s="1"/>
      <c r="C932" s="1"/>
      <c r="D932" s="1"/>
      <c r="E932" s="1"/>
      <c r="F932" s="1"/>
      <c r="G932" s="1"/>
      <c r="H932" s="1"/>
      <c r="I932" s="1"/>
      <c r="J932" s="1"/>
      <c r="K932" s="1"/>
      <c r="L932" s="1"/>
      <c r="M932" s="1"/>
      <c r="N932" s="1"/>
      <c r="O932" s="1"/>
      <c r="P932" s="1"/>
      <c r="Q932" s="1"/>
      <c r="R932" s="1"/>
    </row>
    <row r="933" spans="2:18" ht="15.75" customHeight="1">
      <c r="B933" s="1"/>
      <c r="C933" s="1"/>
      <c r="D933" s="1"/>
      <c r="E933" s="1"/>
      <c r="F933" s="1"/>
      <c r="G933" s="1"/>
      <c r="H933" s="1"/>
      <c r="I933" s="1"/>
      <c r="J933" s="1"/>
      <c r="K933" s="1"/>
      <c r="L933" s="1"/>
      <c r="M933" s="1"/>
      <c r="N933" s="1"/>
      <c r="O933" s="1"/>
      <c r="P933" s="1"/>
      <c r="Q933" s="1"/>
      <c r="R933" s="1"/>
    </row>
    <row r="934" spans="2:18" ht="15.75" customHeight="1">
      <c r="B934" s="1"/>
      <c r="C934" s="1"/>
      <c r="D934" s="1"/>
      <c r="E934" s="1"/>
      <c r="F934" s="1"/>
      <c r="G934" s="1"/>
      <c r="H934" s="1"/>
      <c r="I934" s="1"/>
      <c r="J934" s="1"/>
      <c r="K934" s="1"/>
      <c r="L934" s="1"/>
      <c r="M934" s="1"/>
      <c r="N934" s="1"/>
      <c r="O934" s="1"/>
      <c r="P934" s="1"/>
      <c r="Q934" s="1"/>
      <c r="R934" s="1"/>
    </row>
    <row r="935" spans="2:18" ht="15.75" customHeight="1">
      <c r="B935" s="1"/>
      <c r="C935" s="1"/>
      <c r="D935" s="1"/>
      <c r="E935" s="1"/>
      <c r="F935" s="1"/>
      <c r="G935" s="1"/>
      <c r="H935" s="1"/>
      <c r="I935" s="1"/>
      <c r="J935" s="1"/>
      <c r="K935" s="1"/>
      <c r="L935" s="1"/>
      <c r="M935" s="1"/>
      <c r="N935" s="1"/>
      <c r="O935" s="1"/>
      <c r="P935" s="1"/>
      <c r="Q935" s="1"/>
      <c r="R935" s="1"/>
    </row>
    <row r="936" spans="2:18" ht="15.75" customHeight="1">
      <c r="B936" s="1"/>
      <c r="C936" s="1"/>
      <c r="D936" s="1"/>
      <c r="E936" s="1"/>
      <c r="F936" s="1"/>
      <c r="G936" s="1"/>
      <c r="H936" s="1"/>
      <c r="I936" s="1"/>
      <c r="J936" s="1"/>
      <c r="K936" s="1"/>
      <c r="L936" s="1"/>
      <c r="M936" s="1"/>
      <c r="N936" s="1"/>
      <c r="O936" s="1"/>
      <c r="P936" s="1"/>
      <c r="Q936" s="1"/>
      <c r="R936" s="1"/>
    </row>
    <row r="937" spans="2:18" ht="15.75" customHeight="1">
      <c r="B937" s="1"/>
      <c r="C937" s="1"/>
      <c r="D937" s="1"/>
      <c r="E937" s="1"/>
      <c r="F937" s="1"/>
      <c r="G937" s="1"/>
      <c r="H937" s="1"/>
      <c r="I937" s="1"/>
      <c r="J937" s="1"/>
      <c r="K937" s="1"/>
      <c r="L937" s="1"/>
      <c r="M937" s="1"/>
      <c r="N937" s="1"/>
      <c r="O937" s="1"/>
      <c r="P937" s="1"/>
      <c r="Q937" s="1"/>
      <c r="R937" s="1"/>
    </row>
    <row r="938" spans="2:18" ht="15.75" customHeight="1">
      <c r="B938" s="1"/>
      <c r="C938" s="1"/>
      <c r="D938" s="1"/>
      <c r="E938" s="1"/>
      <c r="F938" s="1"/>
      <c r="G938" s="1"/>
      <c r="H938" s="1"/>
      <c r="I938" s="1"/>
      <c r="J938" s="1"/>
      <c r="K938" s="1"/>
      <c r="L938" s="1"/>
      <c r="M938" s="1"/>
      <c r="N938" s="1"/>
      <c r="O938" s="1"/>
      <c r="P938" s="1"/>
      <c r="Q938" s="1"/>
      <c r="R938" s="1"/>
    </row>
    <row r="939" spans="2:18" ht="15.75" customHeight="1">
      <c r="B939" s="1"/>
      <c r="C939" s="1"/>
      <c r="D939" s="1"/>
      <c r="E939" s="1"/>
      <c r="F939" s="1"/>
      <c r="G939" s="1"/>
      <c r="H939" s="1"/>
      <c r="I939" s="1"/>
      <c r="J939" s="1"/>
      <c r="K939" s="1"/>
      <c r="L939" s="1"/>
      <c r="M939" s="1"/>
      <c r="N939" s="1"/>
      <c r="O939" s="1"/>
      <c r="P939" s="1"/>
      <c r="Q939" s="1"/>
      <c r="R939" s="1"/>
    </row>
    <row r="940" spans="2:18" ht="15.75" customHeight="1">
      <c r="B940" s="1"/>
      <c r="C940" s="1"/>
      <c r="D940" s="1"/>
      <c r="E940" s="1"/>
      <c r="F940" s="1"/>
      <c r="G940" s="1"/>
      <c r="H940" s="1"/>
      <c r="I940" s="1"/>
      <c r="J940" s="1"/>
      <c r="K940" s="1"/>
      <c r="L940" s="1"/>
      <c r="M940" s="1"/>
      <c r="N940" s="1"/>
      <c r="O940" s="1"/>
      <c r="P940" s="1"/>
      <c r="Q940" s="1"/>
      <c r="R940" s="1"/>
    </row>
    <row r="941" spans="2:18" ht="15.75" customHeight="1">
      <c r="B941" s="1"/>
      <c r="C941" s="1"/>
      <c r="D941" s="1"/>
      <c r="E941" s="1"/>
      <c r="F941" s="1"/>
      <c r="G941" s="1"/>
      <c r="H941" s="1"/>
      <c r="I941" s="1"/>
      <c r="J941" s="1"/>
      <c r="K941" s="1"/>
      <c r="L941" s="1"/>
      <c r="M941" s="1"/>
      <c r="N941" s="1"/>
      <c r="O941" s="1"/>
      <c r="P941" s="1"/>
      <c r="Q941" s="1"/>
      <c r="R941" s="1"/>
    </row>
    <row r="942" spans="2:18" ht="15.75" customHeight="1">
      <c r="B942" s="1"/>
      <c r="C942" s="1"/>
      <c r="D942" s="1"/>
      <c r="E942" s="1"/>
      <c r="F942" s="1"/>
      <c r="G942" s="1"/>
      <c r="H942" s="1"/>
      <c r="I942" s="1"/>
      <c r="J942" s="1"/>
      <c r="K942" s="1"/>
      <c r="L942" s="1"/>
      <c r="M942" s="1"/>
      <c r="N942" s="1"/>
      <c r="O942" s="1"/>
      <c r="P942" s="1"/>
      <c r="Q942" s="1"/>
      <c r="R942" s="1"/>
    </row>
    <row r="943" spans="2:18" ht="15.75" customHeight="1">
      <c r="B943" s="1"/>
      <c r="C943" s="1"/>
      <c r="D943" s="1"/>
      <c r="E943" s="1"/>
      <c r="F943" s="1"/>
      <c r="G943" s="1"/>
      <c r="H943" s="1"/>
      <c r="I943" s="1"/>
      <c r="J943" s="1"/>
      <c r="K943" s="1"/>
      <c r="L943" s="1"/>
      <c r="M943" s="1"/>
      <c r="N943" s="1"/>
      <c r="O943" s="1"/>
      <c r="P943" s="1"/>
      <c r="Q943" s="1"/>
      <c r="R943" s="1"/>
    </row>
    <row r="944" spans="2:18" ht="15.75" customHeight="1">
      <c r="B944" s="1"/>
      <c r="C944" s="1"/>
      <c r="D944" s="1"/>
      <c r="E944" s="1"/>
      <c r="F944" s="1"/>
      <c r="G944" s="1"/>
      <c r="H944" s="1"/>
      <c r="I944" s="1"/>
      <c r="J944" s="1"/>
      <c r="K944" s="1"/>
      <c r="L944" s="1"/>
      <c r="M944" s="1"/>
      <c r="N944" s="1"/>
      <c r="O944" s="1"/>
      <c r="P944" s="1"/>
      <c r="Q944" s="1"/>
      <c r="R944" s="1"/>
    </row>
    <row r="945" spans="2:18" ht="15.75" customHeight="1">
      <c r="B945" s="1"/>
      <c r="C945" s="1"/>
      <c r="D945" s="1"/>
      <c r="E945" s="1"/>
      <c r="F945" s="1"/>
      <c r="G945" s="1"/>
      <c r="H945" s="1"/>
      <c r="I945" s="1"/>
      <c r="J945" s="1"/>
      <c r="K945" s="1"/>
      <c r="L945" s="1"/>
      <c r="M945" s="1"/>
      <c r="N945" s="1"/>
      <c r="O945" s="1"/>
      <c r="P945" s="1"/>
      <c r="Q945" s="1"/>
      <c r="R945" s="1"/>
    </row>
    <row r="946" spans="2:18" ht="15.75" customHeight="1">
      <c r="B946" s="1"/>
      <c r="C946" s="1"/>
      <c r="D946" s="1"/>
      <c r="E946" s="1"/>
      <c r="F946" s="1"/>
      <c r="G946" s="1"/>
      <c r="H946" s="1"/>
      <c r="I946" s="1"/>
      <c r="J946" s="1"/>
      <c r="K946" s="1"/>
      <c r="L946" s="1"/>
      <c r="M946" s="1"/>
      <c r="N946" s="1"/>
      <c r="O946" s="1"/>
      <c r="P946" s="1"/>
      <c r="Q946" s="1"/>
      <c r="R946" s="1"/>
    </row>
    <row r="947" spans="2:18" ht="15.75" customHeight="1">
      <c r="B947" s="1"/>
      <c r="C947" s="1"/>
      <c r="D947" s="1"/>
      <c r="E947" s="1"/>
      <c r="F947" s="1"/>
      <c r="G947" s="1"/>
      <c r="H947" s="1"/>
      <c r="I947" s="1"/>
      <c r="J947" s="1"/>
      <c r="K947" s="1"/>
      <c r="L947" s="1"/>
      <c r="M947" s="1"/>
      <c r="N947" s="1"/>
      <c r="O947" s="1"/>
      <c r="P947" s="1"/>
      <c r="Q947" s="1"/>
      <c r="R947" s="1"/>
    </row>
    <row r="948" spans="2:18" ht="15.75" customHeight="1">
      <c r="B948" s="1"/>
      <c r="C948" s="1"/>
      <c r="D948" s="1"/>
      <c r="E948" s="1"/>
      <c r="F948" s="1"/>
      <c r="G948" s="1"/>
      <c r="H948" s="1"/>
      <c r="I948" s="1"/>
      <c r="J948" s="1"/>
      <c r="K948" s="1"/>
      <c r="L948" s="1"/>
      <c r="M948" s="1"/>
      <c r="N948" s="1"/>
      <c r="O948" s="1"/>
      <c r="P948" s="1"/>
      <c r="Q948" s="1"/>
      <c r="R948" s="1"/>
    </row>
    <row r="949" spans="2:18" ht="15.75" customHeight="1">
      <c r="B949" s="1"/>
      <c r="C949" s="1"/>
      <c r="D949" s="1"/>
      <c r="E949" s="1"/>
      <c r="F949" s="1"/>
      <c r="G949" s="1"/>
      <c r="H949" s="1"/>
      <c r="I949" s="1"/>
      <c r="J949" s="1"/>
      <c r="K949" s="1"/>
      <c r="L949" s="1"/>
      <c r="M949" s="1"/>
      <c r="N949" s="1"/>
      <c r="O949" s="1"/>
      <c r="P949" s="1"/>
      <c r="Q949" s="1"/>
      <c r="R949" s="1"/>
    </row>
    <row r="950" spans="2:18" ht="15.75" customHeight="1">
      <c r="B950" s="1"/>
      <c r="C950" s="1"/>
      <c r="D950" s="1"/>
      <c r="E950" s="1"/>
      <c r="F950" s="1"/>
      <c r="G950" s="1"/>
      <c r="H950" s="1"/>
      <c r="I950" s="1"/>
      <c r="J950" s="1"/>
      <c r="K950" s="1"/>
      <c r="L950" s="1"/>
      <c r="M950" s="1"/>
      <c r="N950" s="1"/>
      <c r="O950" s="1"/>
      <c r="P950" s="1"/>
      <c r="Q950" s="1"/>
      <c r="R950" s="1"/>
    </row>
    <row r="951" spans="2:18" ht="15.75" customHeight="1">
      <c r="B951" s="1"/>
      <c r="C951" s="1"/>
      <c r="D951" s="1"/>
      <c r="E951" s="1"/>
      <c r="F951" s="1"/>
      <c r="G951" s="1"/>
      <c r="H951" s="1"/>
      <c r="I951" s="1"/>
      <c r="J951" s="1"/>
      <c r="K951" s="1"/>
      <c r="L951" s="1"/>
      <c r="M951" s="1"/>
      <c r="N951" s="1"/>
      <c r="O951" s="1"/>
      <c r="P951" s="1"/>
      <c r="Q951" s="1"/>
      <c r="R951" s="1"/>
    </row>
    <row r="952" spans="2:18" ht="15.75" customHeight="1">
      <c r="B952" s="1"/>
      <c r="C952" s="1"/>
      <c r="D952" s="1"/>
      <c r="E952" s="1"/>
      <c r="F952" s="1"/>
      <c r="G952" s="1"/>
      <c r="H952" s="1"/>
      <c r="I952" s="1"/>
      <c r="J952" s="1"/>
      <c r="K952" s="1"/>
      <c r="L952" s="1"/>
      <c r="M952" s="1"/>
      <c r="N952" s="1"/>
      <c r="O952" s="1"/>
      <c r="P952" s="1"/>
      <c r="Q952" s="1"/>
      <c r="R952" s="1"/>
    </row>
    <row r="953" spans="2:18" ht="15.75" customHeight="1">
      <c r="B953" s="1"/>
      <c r="C953" s="1"/>
      <c r="D953" s="1"/>
      <c r="E953" s="1"/>
      <c r="F953" s="1"/>
      <c r="G953" s="1"/>
      <c r="H953" s="1"/>
      <c r="I953" s="1"/>
      <c r="J953" s="1"/>
      <c r="K953" s="1"/>
      <c r="L953" s="1"/>
      <c r="M953" s="1"/>
      <c r="N953" s="1"/>
      <c r="O953" s="1"/>
      <c r="P953" s="1"/>
      <c r="Q953" s="1"/>
      <c r="R953" s="1"/>
    </row>
    <row r="954" spans="2:18" ht="15.75" customHeight="1">
      <c r="B954" s="1"/>
      <c r="C954" s="1"/>
      <c r="D954" s="1"/>
      <c r="E954" s="1"/>
      <c r="F954" s="1"/>
      <c r="G954" s="1"/>
      <c r="H954" s="1"/>
      <c r="I954" s="1"/>
      <c r="J954" s="1"/>
      <c r="K954" s="1"/>
      <c r="L954" s="1"/>
      <c r="M954" s="1"/>
      <c r="N954" s="1"/>
      <c r="O954" s="1"/>
      <c r="P954" s="1"/>
      <c r="Q954" s="1"/>
      <c r="R954" s="1"/>
    </row>
    <row r="955" spans="2:18" ht="15.75" customHeight="1">
      <c r="B955" s="1"/>
      <c r="C955" s="1"/>
      <c r="D955" s="1"/>
      <c r="E955" s="1"/>
      <c r="F955" s="1"/>
      <c r="G955" s="1"/>
      <c r="H955" s="1"/>
      <c r="I955" s="1"/>
      <c r="J955" s="1"/>
      <c r="K955" s="1"/>
      <c r="L955" s="1"/>
      <c r="M955" s="1"/>
      <c r="N955" s="1"/>
      <c r="O955" s="1"/>
      <c r="P955" s="1"/>
      <c r="Q955" s="1"/>
      <c r="R955" s="1"/>
    </row>
    <row r="956" spans="2:18" ht="15.75" customHeight="1">
      <c r="B956" s="1"/>
      <c r="C956" s="1"/>
      <c r="D956" s="1"/>
      <c r="E956" s="1"/>
      <c r="F956" s="1"/>
      <c r="G956" s="1"/>
      <c r="H956" s="1"/>
      <c r="I956" s="1"/>
      <c r="J956" s="1"/>
      <c r="K956" s="1"/>
      <c r="L956" s="1"/>
      <c r="M956" s="1"/>
      <c r="N956" s="1"/>
      <c r="O956" s="1"/>
      <c r="P956" s="1"/>
      <c r="Q956" s="1"/>
      <c r="R956" s="1"/>
    </row>
    <row r="957" spans="2:18" ht="15.75" customHeight="1">
      <c r="B957" s="1"/>
      <c r="C957" s="1"/>
      <c r="D957" s="1"/>
      <c r="E957" s="1"/>
      <c r="F957" s="1"/>
      <c r="G957" s="1"/>
      <c r="H957" s="1"/>
      <c r="I957" s="1"/>
      <c r="J957" s="1"/>
      <c r="K957" s="1"/>
      <c r="L957" s="1"/>
      <c r="M957" s="1"/>
      <c r="N957" s="1"/>
      <c r="O957" s="1"/>
      <c r="P957" s="1"/>
      <c r="Q957" s="1"/>
      <c r="R957" s="1"/>
    </row>
    <row r="958" spans="2:18" ht="15.75" customHeight="1">
      <c r="B958" s="1"/>
      <c r="C958" s="1"/>
      <c r="D958" s="1"/>
      <c r="E958" s="1"/>
      <c r="F958" s="1"/>
      <c r="G958" s="1"/>
      <c r="H958" s="1"/>
      <c r="I958" s="1"/>
      <c r="J958" s="1"/>
      <c r="K958" s="1"/>
      <c r="L958" s="1"/>
      <c r="M958" s="1"/>
      <c r="N958" s="1"/>
      <c r="O958" s="1"/>
      <c r="P958" s="1"/>
      <c r="Q958" s="1"/>
      <c r="R958" s="1"/>
    </row>
    <row r="959" spans="2:18" ht="15.75" customHeight="1">
      <c r="B959" s="1"/>
      <c r="C959" s="1"/>
      <c r="D959" s="1"/>
      <c r="E959" s="1"/>
      <c r="F959" s="1"/>
      <c r="G959" s="1"/>
      <c r="H959" s="1"/>
      <c r="I959" s="1"/>
      <c r="J959" s="1"/>
      <c r="K959" s="1"/>
      <c r="L959" s="1"/>
      <c r="M959" s="1"/>
      <c r="N959" s="1"/>
      <c r="O959" s="1"/>
      <c r="P959" s="1"/>
      <c r="Q959" s="1"/>
      <c r="R959" s="1"/>
    </row>
    <row r="960" spans="2:18" ht="15.75" customHeight="1">
      <c r="B960" s="1"/>
      <c r="C960" s="1"/>
      <c r="D960" s="1"/>
      <c r="E960" s="1"/>
      <c r="F960" s="1"/>
      <c r="G960" s="1"/>
      <c r="H960" s="1"/>
      <c r="I960" s="1"/>
      <c r="J960" s="1"/>
      <c r="K960" s="1"/>
      <c r="L960" s="1"/>
      <c r="M960" s="1"/>
      <c r="N960" s="1"/>
      <c r="O960" s="1"/>
      <c r="P960" s="1"/>
      <c r="Q960" s="1"/>
      <c r="R960" s="1"/>
    </row>
    <row r="961" spans="2:18" ht="15.75" customHeight="1">
      <c r="B961" s="1"/>
      <c r="C961" s="1"/>
      <c r="D961" s="1"/>
      <c r="E961" s="1"/>
      <c r="F961" s="1"/>
      <c r="G961" s="1"/>
      <c r="H961" s="1"/>
      <c r="I961" s="1"/>
      <c r="J961" s="1"/>
      <c r="K961" s="1"/>
      <c r="L961" s="1"/>
      <c r="M961" s="1"/>
      <c r="N961" s="1"/>
      <c r="O961" s="1"/>
      <c r="P961" s="1"/>
      <c r="Q961" s="1"/>
      <c r="R961" s="1"/>
    </row>
    <row r="962" spans="2:18" ht="15.75" customHeight="1">
      <c r="B962" s="1"/>
      <c r="C962" s="1"/>
      <c r="D962" s="1"/>
      <c r="E962" s="1"/>
      <c r="F962" s="1"/>
      <c r="G962" s="1"/>
      <c r="H962" s="1"/>
      <c r="I962" s="1"/>
      <c r="J962" s="1"/>
      <c r="K962" s="1"/>
      <c r="L962" s="1"/>
      <c r="M962" s="1"/>
      <c r="N962" s="1"/>
      <c r="O962" s="1"/>
      <c r="P962" s="1"/>
      <c r="Q962" s="1"/>
      <c r="R962" s="1"/>
    </row>
    <row r="963" spans="2:18" ht="15.75" customHeight="1">
      <c r="B963" s="1"/>
      <c r="C963" s="1"/>
      <c r="D963" s="1"/>
      <c r="E963" s="1"/>
      <c r="F963" s="1"/>
      <c r="G963" s="1"/>
      <c r="H963" s="1"/>
      <c r="I963" s="1"/>
      <c r="J963" s="1"/>
      <c r="K963" s="1"/>
      <c r="L963" s="1"/>
      <c r="M963" s="1"/>
      <c r="N963" s="1"/>
      <c r="O963" s="1"/>
      <c r="P963" s="1"/>
      <c r="Q963" s="1"/>
      <c r="R963" s="1"/>
    </row>
    <row r="964" spans="2:18" ht="15.75" customHeight="1">
      <c r="B964" s="1"/>
      <c r="C964" s="1"/>
      <c r="D964" s="1"/>
      <c r="E964" s="1"/>
      <c r="F964" s="1"/>
      <c r="G964" s="1"/>
      <c r="H964" s="1"/>
      <c r="I964" s="1"/>
      <c r="J964" s="1"/>
      <c r="K964" s="1"/>
      <c r="L964" s="1"/>
      <c r="M964" s="1"/>
      <c r="N964" s="1"/>
      <c r="O964" s="1"/>
      <c r="P964" s="1"/>
      <c r="Q964" s="1"/>
      <c r="R964" s="1"/>
    </row>
    <row r="965" spans="2:18" ht="15.75" customHeight="1">
      <c r="B965" s="1"/>
      <c r="C965" s="1"/>
      <c r="D965" s="1"/>
      <c r="E965" s="1"/>
      <c r="F965" s="1"/>
      <c r="G965" s="1"/>
      <c r="H965" s="1"/>
      <c r="I965" s="1"/>
      <c r="J965" s="1"/>
      <c r="K965" s="1"/>
      <c r="L965" s="1"/>
      <c r="M965" s="1"/>
      <c r="N965" s="1"/>
      <c r="O965" s="1"/>
      <c r="P965" s="1"/>
      <c r="Q965" s="1"/>
      <c r="R965" s="1"/>
    </row>
    <row r="966" spans="2:18" ht="15.75" customHeight="1">
      <c r="B966" s="1"/>
      <c r="C966" s="1"/>
      <c r="D966" s="1"/>
      <c r="E966" s="1"/>
      <c r="F966" s="1"/>
      <c r="G966" s="1"/>
      <c r="H966" s="1"/>
      <c r="I966" s="1"/>
      <c r="J966" s="1"/>
      <c r="K966" s="1"/>
      <c r="L966" s="1"/>
      <c r="M966" s="1"/>
      <c r="N966" s="1"/>
      <c r="O966" s="1"/>
      <c r="P966" s="1"/>
      <c r="Q966" s="1"/>
      <c r="R966" s="1"/>
    </row>
    <row r="967" spans="2:18" ht="15.75" customHeight="1">
      <c r="B967" s="1"/>
      <c r="C967" s="1"/>
      <c r="D967" s="1"/>
      <c r="E967" s="1"/>
      <c r="F967" s="1"/>
      <c r="G967" s="1"/>
      <c r="H967" s="1"/>
      <c r="I967" s="1"/>
      <c r="J967" s="1"/>
      <c r="K967" s="1"/>
      <c r="L967" s="1"/>
      <c r="M967" s="1"/>
      <c r="N967" s="1"/>
      <c r="O967" s="1"/>
      <c r="P967" s="1"/>
      <c r="Q967" s="1"/>
      <c r="R967" s="1"/>
    </row>
    <row r="968" spans="2:18" ht="15.75" customHeight="1">
      <c r="B968" s="1"/>
      <c r="C968" s="1"/>
      <c r="D968" s="1"/>
      <c r="E968" s="1"/>
      <c r="F968" s="1"/>
      <c r="G968" s="1"/>
      <c r="H968" s="1"/>
      <c r="I968" s="1"/>
      <c r="J968" s="1"/>
      <c r="K968" s="1"/>
      <c r="L968" s="1"/>
      <c r="M968" s="1"/>
      <c r="N968" s="1"/>
      <c r="O968" s="1"/>
      <c r="P968" s="1"/>
      <c r="Q968" s="1"/>
      <c r="R968" s="1"/>
    </row>
    <row r="969" spans="2:18" ht="15.75" customHeight="1">
      <c r="B969" s="1"/>
      <c r="C969" s="1"/>
      <c r="D969" s="1"/>
      <c r="E969" s="1"/>
      <c r="F969" s="1"/>
      <c r="G969" s="1"/>
      <c r="H969" s="1"/>
      <c r="I969" s="1"/>
      <c r="J969" s="1"/>
      <c r="K969" s="1"/>
      <c r="L969" s="1"/>
      <c r="M969" s="1"/>
      <c r="N969" s="1"/>
      <c r="O969" s="1"/>
      <c r="P969" s="1"/>
      <c r="Q969" s="1"/>
      <c r="R969" s="1"/>
    </row>
    <row r="970" spans="2:18" ht="15.75" customHeight="1">
      <c r="B970" s="1"/>
      <c r="C970" s="1"/>
      <c r="D970" s="1"/>
      <c r="E970" s="1"/>
      <c r="F970" s="1"/>
      <c r="G970" s="1"/>
      <c r="H970" s="1"/>
      <c r="I970" s="1"/>
      <c r="J970" s="1"/>
      <c r="K970" s="1"/>
      <c r="L970" s="1"/>
      <c r="M970" s="1"/>
      <c r="N970" s="1"/>
      <c r="O970" s="1"/>
      <c r="P970" s="1"/>
      <c r="Q970" s="1"/>
      <c r="R970" s="1"/>
    </row>
    <row r="971" spans="2:18" ht="15.75" customHeight="1">
      <c r="B971" s="1"/>
      <c r="C971" s="1"/>
      <c r="D971" s="1"/>
      <c r="E971" s="1"/>
      <c r="F971" s="1"/>
      <c r="G971" s="1"/>
      <c r="H971" s="1"/>
      <c r="I971" s="1"/>
      <c r="J971" s="1"/>
      <c r="K971" s="1"/>
      <c r="L971" s="1"/>
      <c r="M971" s="1"/>
      <c r="N971" s="1"/>
      <c r="O971" s="1"/>
      <c r="P971" s="1"/>
      <c r="Q971" s="1"/>
      <c r="R971" s="1"/>
    </row>
    <row r="972" spans="2:18" ht="15.75" customHeight="1">
      <c r="B972" s="1"/>
      <c r="C972" s="1"/>
      <c r="D972" s="1"/>
      <c r="E972" s="1"/>
      <c r="F972" s="1"/>
      <c r="G972" s="1"/>
      <c r="H972" s="1"/>
      <c r="I972" s="1"/>
      <c r="J972" s="1"/>
      <c r="K972" s="1"/>
      <c r="L972" s="1"/>
      <c r="M972" s="1"/>
      <c r="N972" s="1"/>
      <c r="O972" s="1"/>
      <c r="P972" s="1"/>
      <c r="Q972" s="1"/>
      <c r="R972" s="1"/>
    </row>
    <row r="973" spans="2:18" ht="15.75" customHeight="1">
      <c r="B973" s="1"/>
      <c r="C973" s="1"/>
      <c r="D973" s="1"/>
      <c r="E973" s="1"/>
      <c r="F973" s="1"/>
      <c r="G973" s="1"/>
      <c r="H973" s="1"/>
      <c r="I973" s="1"/>
      <c r="J973" s="1"/>
      <c r="K973" s="1"/>
      <c r="L973" s="1"/>
      <c r="M973" s="1"/>
      <c r="N973" s="1"/>
      <c r="O973" s="1"/>
      <c r="P973" s="1"/>
      <c r="Q973" s="1"/>
      <c r="R973" s="1"/>
    </row>
    <row r="974" spans="2:18" ht="15.75" customHeight="1">
      <c r="B974" s="1"/>
      <c r="C974" s="1"/>
      <c r="D974" s="1"/>
      <c r="E974" s="1"/>
      <c r="F974" s="1"/>
      <c r="G974" s="1"/>
      <c r="H974" s="1"/>
      <c r="I974" s="1"/>
      <c r="J974" s="1"/>
      <c r="K974" s="1"/>
      <c r="L974" s="1"/>
      <c r="M974" s="1"/>
      <c r="N974" s="1"/>
      <c r="O974" s="1"/>
      <c r="P974" s="1"/>
      <c r="Q974" s="1"/>
      <c r="R974" s="1"/>
    </row>
    <row r="975" spans="2:18" ht="15.75" customHeight="1">
      <c r="B975" s="1"/>
      <c r="C975" s="1"/>
      <c r="D975" s="1"/>
      <c r="E975" s="1"/>
      <c r="F975" s="1"/>
      <c r="G975" s="1"/>
      <c r="H975" s="1"/>
      <c r="I975" s="1"/>
      <c r="J975" s="1"/>
      <c r="K975" s="1"/>
      <c r="L975" s="1"/>
      <c r="M975" s="1"/>
      <c r="N975" s="1"/>
      <c r="O975" s="1"/>
      <c r="P975" s="1"/>
      <c r="Q975" s="1"/>
      <c r="R975" s="1"/>
    </row>
    <row r="976" spans="2:18" ht="15.75" customHeight="1">
      <c r="B976" s="1"/>
      <c r="C976" s="1"/>
      <c r="D976" s="1"/>
      <c r="E976" s="1"/>
      <c r="F976" s="1"/>
      <c r="G976" s="1"/>
      <c r="H976" s="1"/>
      <c r="I976" s="1"/>
      <c r="J976" s="1"/>
      <c r="K976" s="1"/>
      <c r="L976" s="1"/>
      <c r="M976" s="1"/>
      <c r="N976" s="1"/>
      <c r="O976" s="1"/>
      <c r="P976" s="1"/>
      <c r="Q976" s="1"/>
      <c r="R976" s="1"/>
    </row>
    <row r="977" spans="2:18" ht="15.75" customHeight="1">
      <c r="B977" s="1"/>
      <c r="C977" s="1"/>
      <c r="D977" s="1"/>
      <c r="E977" s="1"/>
      <c r="F977" s="1"/>
      <c r="G977" s="1"/>
      <c r="H977" s="1"/>
      <c r="I977" s="1"/>
      <c r="J977" s="1"/>
      <c r="K977" s="1"/>
      <c r="L977" s="1"/>
      <c r="M977" s="1"/>
      <c r="N977" s="1"/>
      <c r="O977" s="1"/>
      <c r="P977" s="1"/>
      <c r="Q977" s="1"/>
      <c r="R977" s="1"/>
    </row>
    <row r="978" spans="2:18" ht="15.75" customHeight="1">
      <c r="B978" s="1"/>
      <c r="C978" s="1"/>
      <c r="D978" s="1"/>
      <c r="E978" s="1"/>
      <c r="F978" s="1"/>
      <c r="G978" s="1"/>
      <c r="H978" s="1"/>
      <c r="I978" s="1"/>
      <c r="J978" s="1"/>
      <c r="K978" s="1"/>
      <c r="L978" s="1"/>
      <c r="M978" s="1"/>
      <c r="N978" s="1"/>
      <c r="O978" s="1"/>
      <c r="P978" s="1"/>
      <c r="Q978" s="1"/>
      <c r="R978" s="1"/>
    </row>
    <row r="979" spans="2:18" ht="15.75" customHeight="1">
      <c r="B979" s="1"/>
      <c r="C979" s="1"/>
      <c r="D979" s="1"/>
      <c r="E979" s="1"/>
      <c r="F979" s="1"/>
      <c r="G979" s="1"/>
      <c r="H979" s="1"/>
      <c r="I979" s="1"/>
      <c r="J979" s="1"/>
      <c r="K979" s="1"/>
      <c r="L979" s="1"/>
      <c r="M979" s="1"/>
      <c r="N979" s="1"/>
      <c r="O979" s="1"/>
      <c r="P979" s="1"/>
      <c r="Q979" s="1"/>
      <c r="R979" s="1"/>
    </row>
    <row r="980" spans="2:18" ht="15.75" customHeight="1">
      <c r="B980" s="1"/>
      <c r="C980" s="1"/>
      <c r="D980" s="1"/>
      <c r="E980" s="1"/>
      <c r="F980" s="1"/>
      <c r="G980" s="1"/>
      <c r="H980" s="1"/>
      <c r="I980" s="1"/>
      <c r="J980" s="1"/>
      <c r="K980" s="1"/>
      <c r="L980" s="1"/>
      <c r="M980" s="1"/>
      <c r="N980" s="1"/>
      <c r="O980" s="1"/>
      <c r="P980" s="1"/>
      <c r="Q980" s="1"/>
      <c r="R980" s="1"/>
    </row>
    <row r="981" spans="2:18" ht="15.75" customHeight="1">
      <c r="B981" s="1"/>
      <c r="C981" s="1"/>
      <c r="D981" s="1"/>
      <c r="E981" s="1"/>
      <c r="F981" s="1"/>
      <c r="G981" s="1"/>
      <c r="H981" s="1"/>
      <c r="I981" s="1"/>
      <c r="J981" s="1"/>
      <c r="K981" s="1"/>
      <c r="L981" s="1"/>
      <c r="M981" s="1"/>
      <c r="N981" s="1"/>
      <c r="O981" s="1"/>
      <c r="P981" s="1"/>
      <c r="Q981" s="1"/>
      <c r="R981" s="1"/>
    </row>
    <row r="982" spans="2:18" ht="15.75" customHeight="1">
      <c r="B982" s="1"/>
      <c r="C982" s="1"/>
      <c r="D982" s="1"/>
      <c r="E982" s="1"/>
      <c r="F982" s="1"/>
      <c r="G982" s="1"/>
      <c r="H982" s="1"/>
      <c r="I982" s="1"/>
      <c r="J982" s="1"/>
      <c r="K982" s="1"/>
      <c r="L982" s="1"/>
      <c r="M982" s="1"/>
      <c r="N982" s="1"/>
      <c r="O982" s="1"/>
      <c r="P982" s="1"/>
      <c r="Q982" s="1"/>
      <c r="R982" s="1"/>
    </row>
    <row r="983" spans="2:18" ht="15.75" customHeight="1">
      <c r="B983" s="1"/>
      <c r="C983" s="1"/>
      <c r="D983" s="1"/>
      <c r="E983" s="1"/>
      <c r="F983" s="1"/>
      <c r="G983" s="1"/>
      <c r="H983" s="1"/>
      <c r="I983" s="1"/>
      <c r="J983" s="1"/>
      <c r="K983" s="1"/>
      <c r="L983" s="1"/>
      <c r="M983" s="1"/>
      <c r="N983" s="1"/>
      <c r="O983" s="1"/>
      <c r="P983" s="1"/>
      <c r="Q983" s="1"/>
      <c r="R983" s="1"/>
    </row>
    <row r="984" spans="2:18" ht="15.75" customHeight="1">
      <c r="B984" s="1"/>
      <c r="C984" s="1"/>
      <c r="D984" s="1"/>
      <c r="E984" s="1"/>
      <c r="F984" s="1"/>
      <c r="G984" s="1"/>
      <c r="H984" s="1"/>
      <c r="I984" s="1"/>
      <c r="J984" s="1"/>
      <c r="K984" s="1"/>
      <c r="L984" s="1"/>
      <c r="M984" s="1"/>
      <c r="N984" s="1"/>
      <c r="O984" s="1"/>
      <c r="P984" s="1"/>
      <c r="Q984" s="1"/>
      <c r="R984" s="1"/>
    </row>
    <row r="985" spans="2:18" ht="15.75" customHeight="1">
      <c r="B985" s="1"/>
      <c r="C985" s="1"/>
      <c r="D985" s="1"/>
      <c r="E985" s="1"/>
      <c r="F985" s="1"/>
      <c r="G985" s="1"/>
      <c r="H985" s="1"/>
      <c r="I985" s="1"/>
      <c r="J985" s="1"/>
      <c r="K985" s="1"/>
      <c r="L985" s="1"/>
      <c r="M985" s="1"/>
      <c r="N985" s="1"/>
      <c r="O985" s="1"/>
      <c r="P985" s="1"/>
      <c r="Q985" s="1"/>
      <c r="R985" s="1"/>
    </row>
    <row r="986" spans="2:18" ht="15.75" customHeight="1">
      <c r="B986" s="1"/>
      <c r="C986" s="1"/>
      <c r="D986" s="1"/>
      <c r="E986" s="1"/>
      <c r="F986" s="1"/>
      <c r="G986" s="1"/>
      <c r="H986" s="1"/>
      <c r="I986" s="1"/>
      <c r="J986" s="1"/>
      <c r="K986" s="1"/>
      <c r="L986" s="1"/>
      <c r="M986" s="1"/>
      <c r="N986" s="1"/>
      <c r="O986" s="1"/>
      <c r="P986" s="1"/>
      <c r="Q986" s="1"/>
      <c r="R986" s="1"/>
    </row>
    <row r="987" spans="2:18" ht="15.75" customHeight="1">
      <c r="B987" s="1"/>
      <c r="C987" s="1"/>
      <c r="D987" s="1"/>
      <c r="E987" s="1"/>
      <c r="F987" s="1"/>
      <c r="G987" s="1"/>
      <c r="H987" s="1"/>
      <c r="I987" s="1"/>
      <c r="J987" s="1"/>
      <c r="K987" s="1"/>
      <c r="L987" s="1"/>
      <c r="M987" s="1"/>
      <c r="N987" s="1"/>
      <c r="O987" s="1"/>
      <c r="P987" s="1"/>
      <c r="Q987" s="1"/>
      <c r="R987" s="1"/>
    </row>
    <row r="988" spans="2:18" ht="15.75" customHeight="1">
      <c r="B988" s="1"/>
      <c r="C988" s="1"/>
      <c r="D988" s="1"/>
      <c r="E988" s="1"/>
      <c r="F988" s="1"/>
      <c r="G988" s="1"/>
      <c r="H988" s="1"/>
      <c r="I988" s="1"/>
      <c r="J988" s="1"/>
      <c r="K988" s="1"/>
      <c r="L988" s="1"/>
      <c r="M988" s="1"/>
      <c r="N988" s="1"/>
      <c r="O988" s="1"/>
      <c r="P988" s="1"/>
      <c r="Q988" s="1"/>
      <c r="R988" s="1"/>
    </row>
    <row r="989" spans="2:18" ht="15.75" customHeight="1">
      <c r="B989" s="1"/>
      <c r="C989" s="1"/>
      <c r="D989" s="1"/>
      <c r="E989" s="1"/>
      <c r="F989" s="1"/>
      <c r="G989" s="1"/>
      <c r="H989" s="1"/>
      <c r="I989" s="1"/>
      <c r="J989" s="1"/>
      <c r="K989" s="1"/>
      <c r="L989" s="1"/>
      <c r="M989" s="1"/>
      <c r="N989" s="1"/>
      <c r="O989" s="1"/>
      <c r="P989" s="1"/>
      <c r="Q989" s="1"/>
      <c r="R989" s="1"/>
    </row>
    <row r="990" spans="2:18" ht="15.75" customHeight="1">
      <c r="B990" s="1"/>
      <c r="C990" s="1"/>
      <c r="D990" s="1"/>
      <c r="E990" s="1"/>
      <c r="F990" s="1"/>
      <c r="G990" s="1"/>
      <c r="H990" s="1"/>
      <c r="I990" s="1"/>
      <c r="J990" s="1"/>
      <c r="K990" s="1"/>
      <c r="L990" s="1"/>
      <c r="M990" s="1"/>
      <c r="N990" s="1"/>
      <c r="O990" s="1"/>
      <c r="P990" s="1"/>
      <c r="Q990" s="1"/>
      <c r="R990" s="1"/>
    </row>
    <row r="991" spans="2:18" ht="15.75" customHeight="1">
      <c r="B991" s="1"/>
      <c r="C991" s="1"/>
      <c r="D991" s="1"/>
      <c r="E991" s="1"/>
      <c r="F991" s="1"/>
      <c r="G991" s="1"/>
      <c r="H991" s="1"/>
      <c r="I991" s="1"/>
      <c r="J991" s="1"/>
      <c r="K991" s="1"/>
      <c r="L991" s="1"/>
      <c r="M991" s="1"/>
      <c r="N991" s="1"/>
      <c r="O991" s="1"/>
      <c r="P991" s="1"/>
      <c r="Q991" s="1"/>
      <c r="R991" s="1"/>
    </row>
    <row r="992" spans="2:18" ht="15.75" customHeight="1">
      <c r="B992" s="1"/>
      <c r="C992" s="1"/>
      <c r="D992" s="1"/>
      <c r="E992" s="1"/>
      <c r="F992" s="1"/>
      <c r="G992" s="1"/>
      <c r="H992" s="1"/>
      <c r="I992" s="1"/>
      <c r="J992" s="1"/>
      <c r="K992" s="1"/>
      <c r="L992" s="1"/>
      <c r="M992" s="1"/>
      <c r="N992" s="1"/>
      <c r="O992" s="1"/>
      <c r="P992" s="1"/>
      <c r="Q992" s="1"/>
      <c r="R992" s="1"/>
    </row>
    <row r="993" spans="2:18" ht="15.75" customHeight="1">
      <c r="B993" s="1"/>
      <c r="C993" s="1"/>
      <c r="D993" s="1"/>
      <c r="E993" s="1"/>
      <c r="F993" s="1"/>
      <c r="G993" s="1"/>
      <c r="H993" s="1"/>
      <c r="I993" s="1"/>
      <c r="J993" s="1"/>
      <c r="K993" s="1"/>
      <c r="L993" s="1"/>
      <c r="M993" s="1"/>
      <c r="N993" s="1"/>
      <c r="O993" s="1"/>
      <c r="P993" s="1"/>
      <c r="Q993" s="1"/>
      <c r="R993" s="1"/>
    </row>
    <row r="994" spans="2:18" ht="15.75" customHeight="1">
      <c r="B994" s="1"/>
      <c r="C994" s="1"/>
      <c r="D994" s="1"/>
      <c r="E994" s="1"/>
      <c r="F994" s="1"/>
      <c r="G994" s="1"/>
      <c r="H994" s="1"/>
      <c r="I994" s="1"/>
      <c r="J994" s="1"/>
      <c r="K994" s="1"/>
      <c r="L994" s="1"/>
      <c r="M994" s="1"/>
      <c r="N994" s="1"/>
      <c r="O994" s="1"/>
      <c r="P994" s="1"/>
      <c r="Q994" s="1"/>
      <c r="R994" s="1"/>
    </row>
    <row r="995" spans="2:18" ht="15.75" customHeight="1">
      <c r="B995" s="1"/>
      <c r="C995" s="1"/>
      <c r="D995" s="1"/>
      <c r="E995" s="1"/>
      <c r="F995" s="1"/>
      <c r="G995" s="1"/>
      <c r="H995" s="1"/>
      <c r="I995" s="1"/>
      <c r="J995" s="1"/>
      <c r="K995" s="1"/>
      <c r="L995" s="1"/>
      <c r="M995" s="1"/>
      <c r="N995" s="1"/>
      <c r="O995" s="1"/>
      <c r="P995" s="1"/>
      <c r="Q995" s="1"/>
      <c r="R995" s="1"/>
    </row>
    <row r="996" spans="2:18" ht="15.75" customHeight="1">
      <c r="B996" s="1"/>
      <c r="C996" s="1"/>
      <c r="D996" s="1"/>
      <c r="E996" s="1"/>
      <c r="F996" s="1"/>
      <c r="G996" s="1"/>
      <c r="H996" s="1"/>
      <c r="I996" s="1"/>
      <c r="J996" s="1"/>
      <c r="K996" s="1"/>
      <c r="L996" s="1"/>
      <c r="M996" s="1"/>
      <c r="N996" s="1"/>
      <c r="O996" s="1"/>
      <c r="P996" s="1"/>
      <c r="Q996" s="1"/>
      <c r="R996" s="1"/>
    </row>
    <row r="997" spans="2:18" ht="15.75" customHeight="1">
      <c r="B997" s="1"/>
      <c r="C997" s="1"/>
      <c r="D997" s="1"/>
      <c r="E997" s="1"/>
      <c r="F997" s="1"/>
      <c r="G997" s="1"/>
      <c r="H997" s="1"/>
      <c r="I997" s="1"/>
      <c r="J997" s="1"/>
      <c r="K997" s="1"/>
      <c r="L997" s="1"/>
      <c r="M997" s="1"/>
      <c r="N997" s="1"/>
      <c r="O997" s="1"/>
      <c r="P997" s="1"/>
      <c r="Q997" s="1"/>
      <c r="R997" s="1"/>
    </row>
    <row r="998" spans="2:18" ht="15.75" customHeight="1">
      <c r="B998" s="1"/>
      <c r="C998" s="1"/>
      <c r="D998" s="1"/>
      <c r="E998" s="1"/>
      <c r="F998" s="1"/>
      <c r="G998" s="1"/>
      <c r="H998" s="1"/>
      <c r="I998" s="1"/>
      <c r="J998" s="1"/>
      <c r="K998" s="1"/>
      <c r="L998" s="1"/>
      <c r="M998" s="1"/>
      <c r="N998" s="1"/>
      <c r="O998" s="1"/>
      <c r="P998" s="1"/>
      <c r="Q998" s="1"/>
      <c r="R998" s="1"/>
    </row>
    <row r="999" spans="2:18" ht="15.75" customHeight="1">
      <c r="B999" s="1"/>
      <c r="C999" s="1"/>
      <c r="D999" s="1"/>
      <c r="E999" s="1"/>
      <c r="F999" s="1"/>
      <c r="G999" s="1"/>
      <c r="H999" s="1"/>
      <c r="I999" s="1"/>
      <c r="J999" s="1"/>
      <c r="K999" s="1"/>
      <c r="L999" s="1"/>
      <c r="M999" s="1"/>
      <c r="N999" s="1"/>
      <c r="O999" s="1"/>
      <c r="P999" s="1"/>
      <c r="Q999" s="1"/>
      <c r="R999" s="1"/>
    </row>
    <row r="1000" spans="2:18" ht="15.75" customHeight="1">
      <c r="B1000" s="1"/>
      <c r="C1000" s="1"/>
      <c r="D1000" s="1"/>
      <c r="E1000" s="1"/>
      <c r="F1000" s="1"/>
      <c r="G1000" s="1"/>
      <c r="H1000" s="1"/>
      <c r="I1000" s="1"/>
      <c r="J1000" s="1"/>
      <c r="K1000" s="1"/>
      <c r="L1000" s="1"/>
      <c r="M1000" s="1"/>
      <c r="N1000" s="1"/>
      <c r="O1000" s="1"/>
      <c r="P1000" s="1"/>
      <c r="Q1000" s="1"/>
      <c r="R1000" s="1"/>
    </row>
  </sheetData>
  <sheetProtection algorithmName="SHA-512" hashValue="rFkJDrbC+fFHBHXi3P3Vqr0B9eQ0OCXiTqUw/JD304bGDsnFEGc07wQGcQhn7ve/mgdxKlOTncH9dgSLHiPI6w==" saltValue="XT62L3NlyWFRxEJeZ8SWaQ==" spinCount="100000" sheet="1" objects="1" scenarios="1"/>
  <mergeCells count="16">
    <mergeCell ref="P10:R10"/>
    <mergeCell ref="P11:R11"/>
    <mergeCell ref="D42:F42"/>
    <mergeCell ref="D43:F43"/>
    <mergeCell ref="P12:R12"/>
    <mergeCell ref="P13:R13"/>
    <mergeCell ref="P14:R14"/>
    <mergeCell ref="P15:R15"/>
    <mergeCell ref="P18:U20"/>
    <mergeCell ref="P22:U24"/>
    <mergeCell ref="D41:F41"/>
    <mergeCell ref="N5:R5"/>
    <mergeCell ref="P6:R6"/>
    <mergeCell ref="P7:R7"/>
    <mergeCell ref="P8:R8"/>
    <mergeCell ref="P9:R9"/>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2:Z1000"/>
  <sheetViews>
    <sheetView showGridLines="0" workbookViewId="0"/>
  </sheetViews>
  <sheetFormatPr defaultColWidth="14.44140625" defaultRowHeight="15" customHeight="1"/>
  <cols>
    <col min="1" max="1" width="7" customWidth="1"/>
    <col min="2" max="2" width="27.33203125" customWidth="1"/>
    <col min="3" max="3" width="7.88671875" customWidth="1"/>
    <col min="4" max="4" width="9.5546875" customWidth="1"/>
    <col min="5" max="5" width="8.5546875" customWidth="1"/>
    <col min="6" max="6" width="8.6640625" customWidth="1"/>
    <col min="7" max="7" width="8.33203125" customWidth="1"/>
    <col min="8" max="8" width="8.44140625" customWidth="1"/>
    <col min="9" max="9" width="8" customWidth="1"/>
    <col min="10" max="10" width="9.5546875" customWidth="1"/>
    <col min="11" max="11" width="7.5546875" customWidth="1"/>
    <col min="12" max="12" width="7.88671875" customWidth="1"/>
    <col min="13" max="13" width="7.44140625" customWidth="1"/>
    <col min="14" max="14" width="26.33203125" customWidth="1"/>
    <col min="15" max="21" width="8" customWidth="1"/>
    <col min="22" max="26" width="17.33203125" customWidth="1"/>
  </cols>
  <sheetData>
    <row r="2" spans="1:26" ht="13.2">
      <c r="B2" s="877" t="s">
        <v>918</v>
      </c>
      <c r="C2" s="877"/>
      <c r="D2" s="877"/>
      <c r="E2" s="877"/>
      <c r="F2" s="877"/>
      <c r="G2" s="877"/>
      <c r="H2" s="877"/>
      <c r="I2" s="877"/>
    </row>
    <row r="3" spans="1:26" ht="13.2">
      <c r="B3" s="877" t="s">
        <v>919</v>
      </c>
      <c r="C3" s="877"/>
      <c r="D3" s="877"/>
      <c r="E3" s="877"/>
      <c r="F3" s="877"/>
      <c r="G3" s="877"/>
      <c r="H3" s="877"/>
      <c r="I3" s="877"/>
    </row>
    <row r="4" spans="1:26" ht="13.2">
      <c r="B4" s="6"/>
      <c r="M4" s="6"/>
      <c r="N4" s="6"/>
    </row>
    <row r="5" spans="1:26" ht="13.2">
      <c r="B5" s="6" t="s">
        <v>920</v>
      </c>
    </row>
    <row r="6" spans="1:26" ht="39.6">
      <c r="A6" s="13"/>
      <c r="B6" s="344" t="str">
        <f>'Plant &amp; Fish Production'!F7</f>
        <v>Crops</v>
      </c>
      <c r="C6" s="348" t="str">
        <f>'Plant &amp; Fish Production'!G7</f>
        <v># of Raft Boards</v>
      </c>
      <c r="D6" s="348" t="str">
        <f>'Plant &amp; Fish Production'!H7</f>
        <v>% of DWC</v>
      </c>
      <c r="E6" s="348" t="str">
        <f>'Plant &amp; Fish Production'!I7</f>
        <v>Plants per raft</v>
      </c>
      <c r="F6" s="348" t="str">
        <f>'Plant &amp; Fish Production'!J7</f>
        <v>Plant Density per ft2</v>
      </c>
      <c r="G6" s="348" t="str">
        <f>'Plant &amp; Fish Production'!K7</f>
        <v>Total Plants</v>
      </c>
      <c r="H6" s="878" t="str">
        <f>'Plant &amp; Fish Production'!L7</f>
        <v>Culture Time (wks)</v>
      </c>
      <c r="I6" s="348" t="str">
        <f>'Plant &amp; Fish Production'!M7</f>
        <v>Total Plants</v>
      </c>
      <c r="J6" s="879" t="str">
        <f>'Plant &amp; Fish Production'!N7</f>
        <v>Loss Rate</v>
      </c>
      <c r="K6" s="879" t="str">
        <f>'Plant &amp; Fish Production'!O7</f>
        <v>Net Plants</v>
      </c>
      <c r="L6" s="13"/>
      <c r="M6" s="13"/>
      <c r="N6" s="13"/>
      <c r="T6" s="13"/>
      <c r="U6" s="13"/>
      <c r="V6" s="13"/>
      <c r="W6" s="13"/>
      <c r="X6" s="13"/>
      <c r="Y6" s="13"/>
      <c r="Z6" s="13"/>
    </row>
    <row r="7" spans="1:26" ht="13.2">
      <c r="B7" s="2" t="str">
        <f>'Plant &amp; Fish Production'!F8</f>
        <v>Romaine</v>
      </c>
      <c r="C7" s="251">
        <f>'Plant &amp; Fish Production'!G8</f>
        <v>10</v>
      </c>
      <c r="D7" s="127">
        <f>'Plant &amp; Fish Production'!H8</f>
        <v>0.20833333333333334</v>
      </c>
      <c r="E7" s="251">
        <f>'Plant &amp; Fish Production'!I8</f>
        <v>28</v>
      </c>
      <c r="F7" s="128" t="str">
        <f>'Plant &amp; Fish Production'!J8</f>
        <v/>
      </c>
      <c r="G7" s="131">
        <f>'Plant &amp; Fish Production'!K8</f>
        <v>280</v>
      </c>
      <c r="H7" s="128">
        <f>'Plant &amp; Fish Production'!L8</f>
        <v>5</v>
      </c>
      <c r="I7" s="131">
        <f>'Plant &amp; Fish Production'!M8</f>
        <v>1456</v>
      </c>
      <c r="J7" s="127">
        <f>'Plant &amp; Fish Production'!N8</f>
        <v>0.05</v>
      </c>
      <c r="K7" s="131">
        <f>'Plant &amp; Fish Production'!O8</f>
        <v>1383.2</v>
      </c>
      <c r="M7" s="13"/>
    </row>
    <row r="8" spans="1:26" ht="13.2">
      <c r="B8" s="2" t="str">
        <f>'Plant &amp; Fish Production'!F9</f>
        <v>Bibb Lettuce</v>
      </c>
      <c r="C8" s="251">
        <f>'Plant &amp; Fish Production'!G9</f>
        <v>10</v>
      </c>
      <c r="D8" s="127">
        <f>'Plant &amp; Fish Production'!H9</f>
        <v>0.20833333333333334</v>
      </c>
      <c r="E8" s="251">
        <f>'Plant &amp; Fish Production'!I9</f>
        <v>20</v>
      </c>
      <c r="F8" s="128" t="str">
        <f>'Plant &amp; Fish Production'!J9</f>
        <v/>
      </c>
      <c r="G8" s="131">
        <f>'Plant &amp; Fish Production'!K9</f>
        <v>200</v>
      </c>
      <c r="H8" s="128">
        <f>'Plant &amp; Fish Production'!L9</f>
        <v>5</v>
      </c>
      <c r="I8" s="131">
        <f>'Plant &amp; Fish Production'!M9</f>
        <v>1040</v>
      </c>
      <c r="J8" s="127">
        <f>'Plant &amp; Fish Production'!N9</f>
        <v>0.05</v>
      </c>
      <c r="K8" s="131">
        <f>'Plant &amp; Fish Production'!O9</f>
        <v>988</v>
      </c>
      <c r="M8" s="13"/>
    </row>
    <row r="9" spans="1:26" ht="13.2">
      <c r="B9" s="2" t="str">
        <f>'Plant &amp; Fish Production'!F10</f>
        <v>Green Star</v>
      </c>
      <c r="C9" s="251">
        <f>'Plant &amp; Fish Production'!G10</f>
        <v>10</v>
      </c>
      <c r="D9" s="127">
        <f>'Plant &amp; Fish Production'!H10</f>
        <v>0.20833333333333334</v>
      </c>
      <c r="E9" s="251">
        <f>'Plant &amp; Fish Production'!I10</f>
        <v>24</v>
      </c>
      <c r="F9" s="128" t="str">
        <f>'Plant &amp; Fish Production'!J10</f>
        <v/>
      </c>
      <c r="G9" s="131">
        <f>'Plant &amp; Fish Production'!K10</f>
        <v>240</v>
      </c>
      <c r="H9" s="128">
        <f>'Plant &amp; Fish Production'!L10</f>
        <v>4.5</v>
      </c>
      <c r="I9" s="131">
        <f>'Plant &amp; Fish Production'!M10</f>
        <v>1386.6666666666667</v>
      </c>
      <c r="J9" s="127">
        <f>'Plant &amp; Fish Production'!N10</f>
        <v>0.05</v>
      </c>
      <c r="K9" s="131">
        <f>'Plant &amp; Fish Production'!O10</f>
        <v>1317.3333333333333</v>
      </c>
      <c r="M9" s="13"/>
    </row>
    <row r="10" spans="1:26" ht="13.2">
      <c r="B10" s="2" t="str">
        <f>'Plant &amp; Fish Production'!F11</f>
        <v>Mustard Greens</v>
      </c>
      <c r="C10" s="251">
        <f>'Plant &amp; Fish Production'!G11</f>
        <v>10</v>
      </c>
      <c r="D10" s="127">
        <f>'Plant &amp; Fish Production'!H11</f>
        <v>0.20833333333333334</v>
      </c>
      <c r="E10" s="251">
        <f>'Plant &amp; Fish Production'!I11</f>
        <v>24</v>
      </c>
      <c r="F10" s="128" t="str">
        <f>'Plant &amp; Fish Production'!J11</f>
        <v/>
      </c>
      <c r="G10" s="131">
        <f>'Plant &amp; Fish Production'!K11</f>
        <v>240</v>
      </c>
      <c r="H10" s="128">
        <f>'Plant &amp; Fish Production'!L11</f>
        <v>4</v>
      </c>
      <c r="I10" s="131">
        <f>'Plant &amp; Fish Production'!M11</f>
        <v>1560</v>
      </c>
      <c r="J10" s="127">
        <f>'Plant &amp; Fish Production'!N11</f>
        <v>0.05</v>
      </c>
      <c r="K10" s="131">
        <f>'Plant &amp; Fish Production'!O11</f>
        <v>1482</v>
      </c>
      <c r="M10" s="13"/>
    </row>
    <row r="11" spans="1:26" ht="13.2">
      <c r="B11" s="2" t="str">
        <f>'Plant &amp; Fish Production'!F12</f>
        <v>Basil</v>
      </c>
      <c r="C11" s="251">
        <f>'Plant &amp; Fish Production'!G12</f>
        <v>8</v>
      </c>
      <c r="D11" s="127">
        <f>'Plant &amp; Fish Production'!H12</f>
        <v>0.16666666666666666</v>
      </c>
      <c r="E11" s="251">
        <f>'Plant &amp; Fish Production'!I12</f>
        <v>24</v>
      </c>
      <c r="F11" s="128" t="str">
        <f>'Plant &amp; Fish Production'!J12</f>
        <v/>
      </c>
      <c r="G11" s="131">
        <f>'Plant &amp; Fish Production'!K12</f>
        <v>192</v>
      </c>
      <c r="H11" s="128">
        <f>'Plant &amp; Fish Production'!L12</f>
        <v>5</v>
      </c>
      <c r="I11" s="131">
        <f>'Plant &amp; Fish Production'!M12</f>
        <v>998.40000000000009</v>
      </c>
      <c r="J11" s="127">
        <f>'Plant &amp; Fish Production'!N12</f>
        <v>0.05</v>
      </c>
      <c r="K11" s="131">
        <f>'Plant &amp; Fish Production'!O12</f>
        <v>948.48</v>
      </c>
      <c r="M11" s="13"/>
    </row>
    <row r="12" spans="1:26" ht="13.2" hidden="1">
      <c r="B12" s="2">
        <f>'Plant &amp; Fish Production'!F13</f>
        <v>0</v>
      </c>
      <c r="C12" s="251">
        <f>'Plant &amp; Fish Production'!G13</f>
        <v>0</v>
      </c>
      <c r="D12" s="127" t="str">
        <f>'Plant &amp; Fish Production'!H13</f>
        <v/>
      </c>
      <c r="E12" s="251">
        <f>'Plant &amp; Fish Production'!I13</f>
        <v>0</v>
      </c>
      <c r="F12" s="128" t="str">
        <f>'Plant &amp; Fish Production'!J13</f>
        <v/>
      </c>
      <c r="G12" s="131" t="str">
        <f>'Plant &amp; Fish Production'!K13</f>
        <v/>
      </c>
      <c r="H12" s="128">
        <f>'Plant &amp; Fish Production'!L13</f>
        <v>0</v>
      </c>
      <c r="I12" s="131" t="str">
        <f>'Plant &amp; Fish Production'!M13</f>
        <v/>
      </c>
      <c r="J12" s="127">
        <f>'Plant &amp; Fish Production'!N13</f>
        <v>0</v>
      </c>
      <c r="K12" s="131" t="str">
        <f>'Plant &amp; Fish Production'!O13</f>
        <v/>
      </c>
      <c r="M12" s="13"/>
    </row>
    <row r="13" spans="1:26" ht="13.2" hidden="1">
      <c r="B13" s="2">
        <f>'Plant &amp; Fish Production'!F14</f>
        <v>0</v>
      </c>
      <c r="C13" s="251">
        <f>'Plant &amp; Fish Production'!G14</f>
        <v>0</v>
      </c>
      <c r="D13" s="127" t="str">
        <f>'Plant &amp; Fish Production'!H14</f>
        <v/>
      </c>
      <c r="E13" s="251">
        <f>'Plant &amp; Fish Production'!I14</f>
        <v>0</v>
      </c>
      <c r="F13" s="128" t="str">
        <f>'Plant &amp; Fish Production'!J14</f>
        <v/>
      </c>
      <c r="G13" s="131" t="str">
        <f>'Plant &amp; Fish Production'!K14</f>
        <v/>
      </c>
      <c r="H13" s="128">
        <f>'Plant &amp; Fish Production'!L14</f>
        <v>0</v>
      </c>
      <c r="I13" s="131" t="str">
        <f>'Plant &amp; Fish Production'!M14</f>
        <v/>
      </c>
      <c r="J13" s="127">
        <f>'Plant &amp; Fish Production'!N14</f>
        <v>0</v>
      </c>
      <c r="K13" s="131" t="str">
        <f>'Plant &amp; Fish Production'!O14</f>
        <v/>
      </c>
      <c r="M13" s="13"/>
    </row>
    <row r="14" spans="1:26" ht="13.2" hidden="1">
      <c r="B14" s="2">
        <f>'Plant &amp; Fish Production'!F15</f>
        <v>0</v>
      </c>
      <c r="C14" s="251">
        <f>'Plant &amp; Fish Production'!G15</f>
        <v>0</v>
      </c>
      <c r="D14" s="127" t="str">
        <f>'Plant &amp; Fish Production'!H15</f>
        <v/>
      </c>
      <c r="E14" s="251">
        <f>'Plant &amp; Fish Production'!I15</f>
        <v>0</v>
      </c>
      <c r="F14" s="128" t="str">
        <f>'Plant &amp; Fish Production'!J15</f>
        <v/>
      </c>
      <c r="G14" s="131" t="str">
        <f>'Plant &amp; Fish Production'!K15</f>
        <v/>
      </c>
      <c r="H14" s="128">
        <f>'Plant &amp; Fish Production'!L15</f>
        <v>0</v>
      </c>
      <c r="I14" s="131" t="str">
        <f>'Plant &amp; Fish Production'!M15</f>
        <v/>
      </c>
      <c r="J14" s="127">
        <f>'Plant &amp; Fish Production'!N15</f>
        <v>0</v>
      </c>
      <c r="K14" s="131" t="str">
        <f>'Plant &amp; Fish Production'!O15</f>
        <v/>
      </c>
      <c r="M14" s="13"/>
    </row>
    <row r="15" spans="1:26" ht="13.2" hidden="1">
      <c r="B15" s="2">
        <f>'Plant &amp; Fish Production'!F16</f>
        <v>0</v>
      </c>
      <c r="C15" s="251">
        <f>'Plant &amp; Fish Production'!G16</f>
        <v>0</v>
      </c>
      <c r="D15" s="127" t="str">
        <f>'Plant &amp; Fish Production'!H16</f>
        <v/>
      </c>
      <c r="E15" s="251">
        <f>'Plant &amp; Fish Production'!I16</f>
        <v>0</v>
      </c>
      <c r="F15" s="128" t="str">
        <f>'Plant &amp; Fish Production'!J16</f>
        <v/>
      </c>
      <c r="G15" s="131" t="str">
        <f>'Plant &amp; Fish Production'!K16</f>
        <v/>
      </c>
      <c r="H15" s="128">
        <f>'Plant &amp; Fish Production'!L16</f>
        <v>0</v>
      </c>
      <c r="I15" s="131" t="str">
        <f>'Plant &amp; Fish Production'!M16</f>
        <v/>
      </c>
      <c r="J15" s="127">
        <f>'Plant &amp; Fish Production'!N16</f>
        <v>0</v>
      </c>
      <c r="K15" s="131" t="str">
        <f>'Plant &amp; Fish Production'!O16</f>
        <v/>
      </c>
      <c r="M15" s="13"/>
    </row>
    <row r="16" spans="1:26" ht="13.2" hidden="1">
      <c r="B16" s="2">
        <f>'Plant &amp; Fish Production'!F17</f>
        <v>0</v>
      </c>
      <c r="C16" s="251">
        <f>'Plant &amp; Fish Production'!G17</f>
        <v>0</v>
      </c>
      <c r="D16" s="127" t="str">
        <f>'Plant &amp; Fish Production'!H17</f>
        <v/>
      </c>
      <c r="E16" s="251">
        <f>'Plant &amp; Fish Production'!I17</f>
        <v>0</v>
      </c>
      <c r="F16" s="128" t="str">
        <f>'Plant &amp; Fish Production'!J17</f>
        <v/>
      </c>
      <c r="G16" s="131" t="str">
        <f>'Plant &amp; Fish Production'!K17</f>
        <v/>
      </c>
      <c r="H16" s="128">
        <f>'Plant &amp; Fish Production'!L17</f>
        <v>0</v>
      </c>
      <c r="I16" s="131" t="str">
        <f>'Plant &amp; Fish Production'!M17</f>
        <v/>
      </c>
      <c r="J16" s="127">
        <f>'Plant &amp; Fish Production'!N17</f>
        <v>0</v>
      </c>
      <c r="K16" s="131" t="str">
        <f>'Plant &amp; Fish Production'!O17</f>
        <v/>
      </c>
      <c r="M16" s="13"/>
    </row>
    <row r="17" spans="2:13" ht="13.2" hidden="1">
      <c r="B17" s="2">
        <f>'Plant &amp; Fish Production'!F18</f>
        <v>0</v>
      </c>
      <c r="C17" s="251">
        <f>'Plant &amp; Fish Production'!G18</f>
        <v>0</v>
      </c>
      <c r="D17" s="127" t="str">
        <f>'Plant &amp; Fish Production'!H18</f>
        <v/>
      </c>
      <c r="E17" s="251">
        <f>'Plant &amp; Fish Production'!I18</f>
        <v>0</v>
      </c>
      <c r="F17" s="128" t="str">
        <f>'Plant &amp; Fish Production'!J18</f>
        <v/>
      </c>
      <c r="G17" s="131" t="str">
        <f>'Plant &amp; Fish Production'!K18</f>
        <v/>
      </c>
      <c r="H17" s="128">
        <f>'Plant &amp; Fish Production'!L18</f>
        <v>0</v>
      </c>
      <c r="I17" s="131" t="str">
        <f>'Plant &amp; Fish Production'!M18</f>
        <v/>
      </c>
      <c r="J17" s="127">
        <f>'Plant &amp; Fish Production'!N18</f>
        <v>0</v>
      </c>
      <c r="K17" s="131" t="str">
        <f>'Plant &amp; Fish Production'!O18</f>
        <v/>
      </c>
      <c r="M17" s="13"/>
    </row>
    <row r="18" spans="2:13" ht="13.2" hidden="1">
      <c r="B18" s="2">
        <f>'Plant &amp; Fish Production'!F19</f>
        <v>0</v>
      </c>
      <c r="C18" s="251">
        <f>'Plant &amp; Fish Production'!G19</f>
        <v>0</v>
      </c>
      <c r="D18" s="127" t="str">
        <f>'Plant &amp; Fish Production'!H19</f>
        <v/>
      </c>
      <c r="E18" s="251">
        <f>'Plant &amp; Fish Production'!I19</f>
        <v>0</v>
      </c>
      <c r="F18" s="128" t="str">
        <f>'Plant &amp; Fish Production'!J19</f>
        <v/>
      </c>
      <c r="G18" s="131" t="str">
        <f>'Plant &amp; Fish Production'!K19</f>
        <v/>
      </c>
      <c r="H18" s="128">
        <f>'Plant &amp; Fish Production'!L19</f>
        <v>0</v>
      </c>
      <c r="I18" s="131" t="str">
        <f>'Plant &amp; Fish Production'!M19</f>
        <v/>
      </c>
      <c r="J18" s="127">
        <f>'Plant &amp; Fish Production'!N19</f>
        <v>0</v>
      </c>
      <c r="K18" s="131" t="str">
        <f>'Plant &amp; Fish Production'!O19</f>
        <v/>
      </c>
      <c r="M18" s="13"/>
    </row>
    <row r="19" spans="2:13" ht="13.2" hidden="1">
      <c r="B19" s="2">
        <f>'Plant &amp; Fish Production'!F20</f>
        <v>0</v>
      </c>
      <c r="C19" s="251">
        <f>'Plant &amp; Fish Production'!G20</f>
        <v>0</v>
      </c>
      <c r="D19" s="127" t="str">
        <f>'Plant &amp; Fish Production'!H20</f>
        <v/>
      </c>
      <c r="E19" s="251">
        <f>'Plant &amp; Fish Production'!I20</f>
        <v>0</v>
      </c>
      <c r="F19" s="128" t="str">
        <f>'Plant &amp; Fish Production'!J20</f>
        <v/>
      </c>
      <c r="G19" s="131" t="str">
        <f>'Plant &amp; Fish Production'!K20</f>
        <v/>
      </c>
      <c r="H19" s="128">
        <f>'Plant &amp; Fish Production'!L20</f>
        <v>0</v>
      </c>
      <c r="I19" s="131" t="str">
        <f>'Plant &amp; Fish Production'!M20</f>
        <v/>
      </c>
      <c r="J19" s="127">
        <f>'Plant &amp; Fish Production'!N20</f>
        <v>0</v>
      </c>
      <c r="K19" s="131" t="str">
        <f>'Plant &amp; Fish Production'!O20</f>
        <v/>
      </c>
      <c r="M19" s="13"/>
    </row>
    <row r="20" spans="2:13" ht="13.2" hidden="1">
      <c r="B20" s="2">
        <f>'Plant &amp; Fish Production'!F21</f>
        <v>0</v>
      </c>
      <c r="C20" s="251">
        <f>'Plant &amp; Fish Production'!G21</f>
        <v>0</v>
      </c>
      <c r="D20" s="127" t="str">
        <f>'Plant &amp; Fish Production'!H21</f>
        <v/>
      </c>
      <c r="E20" s="251">
        <f>'Plant &amp; Fish Production'!I21</f>
        <v>0</v>
      </c>
      <c r="F20" s="128" t="str">
        <f>'Plant &amp; Fish Production'!J21</f>
        <v/>
      </c>
      <c r="G20" s="131" t="str">
        <f>'Plant &amp; Fish Production'!K21</f>
        <v/>
      </c>
      <c r="H20" s="128">
        <f>'Plant &amp; Fish Production'!L21</f>
        <v>0</v>
      </c>
      <c r="I20" s="131" t="str">
        <f>'Plant &amp; Fish Production'!M21</f>
        <v/>
      </c>
      <c r="J20" s="127">
        <f>'Plant &amp; Fish Production'!N21</f>
        <v>0</v>
      </c>
      <c r="K20" s="131" t="str">
        <f>'Plant &amp; Fish Production'!O21</f>
        <v/>
      </c>
      <c r="M20" s="13"/>
    </row>
    <row r="21" spans="2:13" ht="15.75" customHeight="1">
      <c r="B21" s="578" t="str">
        <f>'Plant &amp; Fish Production'!F22</f>
        <v xml:space="preserve">Total Raft Boards </v>
      </c>
      <c r="C21" s="623">
        <f>'Plant &amp; Fish Production'!G22</f>
        <v>48</v>
      </c>
      <c r="D21" s="623">
        <f>'Plant &amp; Fish Production'!H22</f>
        <v>0</v>
      </c>
      <c r="E21" s="623">
        <f>'Plant &amp; Fish Production'!I22</f>
        <v>0</v>
      </c>
      <c r="F21" s="623">
        <f>'Plant &amp; Fish Production'!J22</f>
        <v>0</v>
      </c>
      <c r="G21" s="880">
        <f>'Plant &amp; Fish Production'!K22</f>
        <v>1152</v>
      </c>
      <c r="H21" s="881">
        <f>'Plant &amp; Fish Production'!L22</f>
        <v>4.7</v>
      </c>
      <c r="I21" s="880">
        <f>'Plant &amp; Fish Production'!M22</f>
        <v>6441.0666666666675</v>
      </c>
      <c r="J21" s="623">
        <f>'Plant &amp; Fish Production'!N22</f>
        <v>0</v>
      </c>
      <c r="K21" s="880">
        <f>'Plant &amp; Fish Production'!O22</f>
        <v>6119.0133333333324</v>
      </c>
      <c r="M21" s="13"/>
    </row>
    <row r="22" spans="2:13" ht="15.75" customHeight="1">
      <c r="B22" s="6"/>
      <c r="M22" s="13"/>
    </row>
    <row r="23" spans="2:13" ht="15.75" customHeight="1">
      <c r="B23" s="6" t="s">
        <v>921</v>
      </c>
      <c r="M23" s="13"/>
    </row>
    <row r="24" spans="2:13" ht="15.75" customHeight="1">
      <c r="B24" s="882" t="str">
        <f>'REV &amp; COGS'!A16</f>
        <v>Crops</v>
      </c>
      <c r="C24" s="882" t="str">
        <f>'REV &amp; COGS'!K16</f>
        <v>Product Sold by</v>
      </c>
      <c r="D24" s="882" t="str">
        <f>'REV &amp; COGS'!L16</f>
        <v>Packaging Type</v>
      </c>
      <c r="E24" s="883" t="str">
        <f>'REV &amp; COGS'!O16</f>
        <v>Units Sold</v>
      </c>
      <c r="F24" s="883" t="str">
        <f>'REV &amp; COGS'!Q16</f>
        <v>Sale price per unit</v>
      </c>
      <c r="G24" s="883" t="str">
        <f>'REV &amp; COGS'!R16</f>
        <v>Apr - Sep Rev</v>
      </c>
      <c r="H24" s="883" t="str">
        <f>'REV &amp; COGS'!S16</f>
        <v>Avg mth</v>
      </c>
      <c r="M24" s="13"/>
    </row>
    <row r="25" spans="2:13" ht="15.75" customHeight="1">
      <c r="B25" s="884" t="str">
        <f>'REV &amp; COGS'!A17</f>
        <v>Romaine</v>
      </c>
      <c r="C25" s="885" t="str">
        <f>'REV &amp; COGS'!K17</f>
        <v>24 ct case</v>
      </c>
      <c r="D25" s="885" t="str">
        <f>'REV &amp; COGS'!L17</f>
        <v>box liner 24 ct</v>
      </c>
      <c r="E25" s="833">
        <f>'REV &amp; COGS'!O17</f>
        <v>57.633333333333333</v>
      </c>
      <c r="F25" s="87">
        <f>'REV &amp; COGS'!Q17</f>
        <v>54</v>
      </c>
      <c r="G25" s="886">
        <f>'REV &amp; COGS'!R17</f>
        <v>3112.2</v>
      </c>
      <c r="H25" s="886">
        <f>'REV &amp; COGS'!S17</f>
        <v>518.69999999999993</v>
      </c>
      <c r="M25" s="13"/>
    </row>
    <row r="26" spans="2:13" ht="15.75" customHeight="1">
      <c r="B26" s="884" t="str">
        <f>'REV &amp; COGS'!A18</f>
        <v>Bibb Lettuce</v>
      </c>
      <c r="C26" s="885">
        <f>'REV &amp; COGS'!K18</f>
        <v>0</v>
      </c>
      <c r="D26" s="885">
        <f>'REV &amp; COGS'!L18</f>
        <v>0</v>
      </c>
      <c r="E26" s="833" t="str">
        <f>'REV &amp; COGS'!O18</f>
        <v/>
      </c>
      <c r="F26" s="87">
        <f>'REV &amp; COGS'!Q18</f>
        <v>0</v>
      </c>
      <c r="G26" s="886" t="str">
        <f>'REV &amp; COGS'!R18</f>
        <v/>
      </c>
      <c r="H26" s="886" t="str">
        <f>'REV &amp; COGS'!S18</f>
        <v/>
      </c>
      <c r="M26" s="13"/>
    </row>
    <row r="27" spans="2:13" ht="15.75" customHeight="1">
      <c r="B27" s="884" t="str">
        <f>'REV &amp; COGS'!A19</f>
        <v>Green Star</v>
      </c>
      <c r="C27" s="885">
        <f>'REV &amp; COGS'!K19</f>
        <v>0</v>
      </c>
      <c r="D27" s="885">
        <f>'REV &amp; COGS'!L19</f>
        <v>0</v>
      </c>
      <c r="E27" s="833" t="str">
        <f>'REV &amp; COGS'!O19</f>
        <v/>
      </c>
      <c r="F27" s="87">
        <f>'REV &amp; COGS'!Q19</f>
        <v>0</v>
      </c>
      <c r="G27" s="886" t="str">
        <f>'REV &amp; COGS'!R19</f>
        <v/>
      </c>
      <c r="H27" s="886" t="str">
        <f>'REV &amp; COGS'!S19</f>
        <v/>
      </c>
      <c r="M27" s="13"/>
    </row>
    <row r="28" spans="2:13" ht="15.75" customHeight="1">
      <c r="B28" s="884" t="str">
        <f>'REV &amp; COGS'!A20</f>
        <v>Mustard Greens</v>
      </c>
      <c r="C28" s="885">
        <f>'REV &amp; COGS'!K20</f>
        <v>0</v>
      </c>
      <c r="D28" s="885">
        <f>'REV &amp; COGS'!L20</f>
        <v>0</v>
      </c>
      <c r="E28" s="833" t="str">
        <f>'REV &amp; COGS'!O20</f>
        <v/>
      </c>
      <c r="F28" s="87">
        <f>'REV &amp; COGS'!Q20</f>
        <v>0</v>
      </c>
      <c r="G28" s="886" t="str">
        <f>'REV &amp; COGS'!R20</f>
        <v/>
      </c>
      <c r="H28" s="886" t="str">
        <f>'REV &amp; COGS'!S20</f>
        <v/>
      </c>
      <c r="M28" s="13"/>
    </row>
    <row r="29" spans="2:13" ht="15.75" customHeight="1">
      <c r="B29" s="884" t="str">
        <f>'REV &amp; COGS'!A21</f>
        <v>Basil</v>
      </c>
      <c r="C29" s="885">
        <f>'REV &amp; COGS'!K21</f>
        <v>0</v>
      </c>
      <c r="D29" s="885">
        <f>'REV &amp; COGS'!L21</f>
        <v>0</v>
      </c>
      <c r="E29" s="833" t="str">
        <f>'REV &amp; COGS'!O21</f>
        <v/>
      </c>
      <c r="F29" s="87">
        <f>'REV &amp; COGS'!Q21</f>
        <v>0</v>
      </c>
      <c r="G29" s="886" t="str">
        <f>'REV &amp; COGS'!R21</f>
        <v/>
      </c>
      <c r="H29" s="886" t="str">
        <f>'REV &amp; COGS'!S21</f>
        <v/>
      </c>
      <c r="M29" s="13"/>
    </row>
    <row r="30" spans="2:13" ht="15.75" hidden="1" customHeight="1">
      <c r="B30" s="884" t="str">
        <f>'REV &amp; COGS'!A22</f>
        <v/>
      </c>
      <c r="C30" s="885">
        <f>'REV &amp; COGS'!K22</f>
        <v>0</v>
      </c>
      <c r="D30" s="885">
        <f>'REV &amp; COGS'!L22</f>
        <v>0</v>
      </c>
      <c r="E30" s="833" t="str">
        <f>'REV &amp; COGS'!O22</f>
        <v/>
      </c>
      <c r="F30" s="886">
        <f>'REV &amp; COGS'!Q22</f>
        <v>0</v>
      </c>
      <c r="G30" s="886" t="str">
        <f>'REV &amp; COGS'!R22</f>
        <v/>
      </c>
      <c r="H30" s="886" t="str">
        <f>'REV &amp; COGS'!S22</f>
        <v/>
      </c>
      <c r="M30" s="13"/>
    </row>
    <row r="31" spans="2:13" ht="15.75" hidden="1" customHeight="1">
      <c r="B31" s="884" t="str">
        <f>'REV &amp; COGS'!A23</f>
        <v/>
      </c>
      <c r="C31" s="885">
        <f>'REV &amp; COGS'!K23</f>
        <v>0</v>
      </c>
      <c r="D31" s="885">
        <f>'REV &amp; COGS'!L23</f>
        <v>0</v>
      </c>
      <c r="E31" s="833" t="str">
        <f>'REV &amp; COGS'!O23</f>
        <v/>
      </c>
      <c r="F31" s="886">
        <f>'REV &amp; COGS'!Q23</f>
        <v>0</v>
      </c>
      <c r="G31" s="886" t="str">
        <f>'REV &amp; COGS'!R23</f>
        <v/>
      </c>
      <c r="H31" s="886" t="str">
        <f>'REV &amp; COGS'!S23</f>
        <v/>
      </c>
      <c r="M31" s="13"/>
    </row>
    <row r="32" spans="2:13" ht="15.75" hidden="1" customHeight="1">
      <c r="B32" s="884" t="str">
        <f>'REV &amp; COGS'!A24</f>
        <v/>
      </c>
      <c r="C32" s="885">
        <f>'REV &amp; COGS'!K24</f>
        <v>0</v>
      </c>
      <c r="D32" s="885">
        <f>'REV &amp; COGS'!L24</f>
        <v>0</v>
      </c>
      <c r="E32" s="833" t="str">
        <f>'REV &amp; COGS'!O24</f>
        <v/>
      </c>
      <c r="F32" s="886">
        <f>'REV &amp; COGS'!Q24</f>
        <v>0</v>
      </c>
      <c r="G32" s="886" t="str">
        <f>'REV &amp; COGS'!R24</f>
        <v/>
      </c>
      <c r="H32" s="886" t="str">
        <f>'REV &amp; COGS'!S24</f>
        <v/>
      </c>
      <c r="M32" s="13"/>
    </row>
    <row r="33" spans="1:26" ht="15.75" hidden="1" customHeight="1">
      <c r="B33" s="884" t="str">
        <f>'REV &amp; COGS'!A25</f>
        <v/>
      </c>
      <c r="C33" s="885">
        <f>'REV &amp; COGS'!K25</f>
        <v>0</v>
      </c>
      <c r="D33" s="885">
        <f>'REV &amp; COGS'!L25</f>
        <v>0</v>
      </c>
      <c r="E33" s="833" t="str">
        <f>'REV &amp; COGS'!O25</f>
        <v/>
      </c>
      <c r="F33" s="886">
        <f>'REV &amp; COGS'!Q25</f>
        <v>0</v>
      </c>
      <c r="G33" s="886" t="str">
        <f>'REV &amp; COGS'!R25</f>
        <v/>
      </c>
      <c r="H33" s="886" t="str">
        <f>'REV &amp; COGS'!S25</f>
        <v/>
      </c>
      <c r="M33" s="13"/>
    </row>
    <row r="34" spans="1:26" ht="15.75" hidden="1" customHeight="1">
      <c r="B34" s="884" t="str">
        <f>'REV &amp; COGS'!A26</f>
        <v/>
      </c>
      <c r="C34" s="885">
        <f>'REV &amp; COGS'!K26</f>
        <v>0</v>
      </c>
      <c r="D34" s="885">
        <f>'REV &amp; COGS'!L26</f>
        <v>0</v>
      </c>
      <c r="E34" s="833" t="str">
        <f>'REV &amp; COGS'!O26</f>
        <v/>
      </c>
      <c r="F34" s="886">
        <f>'REV &amp; COGS'!Q26</f>
        <v>0</v>
      </c>
      <c r="G34" s="886" t="str">
        <f>'REV &amp; COGS'!R26</f>
        <v/>
      </c>
      <c r="H34" s="886" t="str">
        <f>'REV &amp; COGS'!S26</f>
        <v/>
      </c>
      <c r="M34" s="13"/>
    </row>
    <row r="35" spans="1:26" ht="15.75" hidden="1" customHeight="1">
      <c r="B35" s="884" t="str">
        <f>'REV &amp; COGS'!A27</f>
        <v/>
      </c>
      <c r="C35" s="885">
        <f>'REV &amp; COGS'!K27</f>
        <v>0</v>
      </c>
      <c r="D35" s="885">
        <f>'REV &amp; COGS'!L27</f>
        <v>0</v>
      </c>
      <c r="E35" s="833" t="str">
        <f>'REV &amp; COGS'!O27</f>
        <v/>
      </c>
      <c r="F35" s="886">
        <f>'REV &amp; COGS'!Q27</f>
        <v>0</v>
      </c>
      <c r="G35" s="886" t="str">
        <f>'REV &amp; COGS'!R27</f>
        <v/>
      </c>
      <c r="H35" s="886" t="str">
        <f>'REV &amp; COGS'!S27</f>
        <v/>
      </c>
      <c r="M35" s="13"/>
    </row>
    <row r="36" spans="1:26" ht="15.75" hidden="1" customHeight="1">
      <c r="B36" s="884" t="str">
        <f>'REV &amp; COGS'!A28</f>
        <v/>
      </c>
      <c r="C36" s="885">
        <f>'REV &amp; COGS'!K28</f>
        <v>0</v>
      </c>
      <c r="D36" s="885">
        <f>'REV &amp; COGS'!L28</f>
        <v>0</v>
      </c>
      <c r="E36" s="833" t="str">
        <f>'REV &amp; COGS'!O28</f>
        <v/>
      </c>
      <c r="F36" s="886">
        <f>'REV &amp; COGS'!Q28</f>
        <v>0</v>
      </c>
      <c r="G36" s="886" t="str">
        <f>'REV &amp; COGS'!R28</f>
        <v/>
      </c>
      <c r="H36" s="886" t="str">
        <f>'REV &amp; COGS'!S28</f>
        <v/>
      </c>
      <c r="M36" s="13"/>
    </row>
    <row r="37" spans="1:26" ht="15.75" hidden="1" customHeight="1">
      <c r="B37" s="884" t="str">
        <f>'REV &amp; COGS'!A29</f>
        <v/>
      </c>
      <c r="C37" s="885">
        <f>'REV &amp; COGS'!K29</f>
        <v>0</v>
      </c>
      <c r="D37" s="885">
        <f>'REV &amp; COGS'!L29</f>
        <v>0</v>
      </c>
      <c r="E37" s="833" t="str">
        <f>'REV &amp; COGS'!O29</f>
        <v/>
      </c>
      <c r="F37" s="886">
        <f>'REV &amp; COGS'!Q29</f>
        <v>0</v>
      </c>
      <c r="G37" s="886" t="str">
        <f>'REV &amp; COGS'!R29</f>
        <v/>
      </c>
      <c r="H37" s="886" t="str">
        <f>'REV &amp; COGS'!S29</f>
        <v/>
      </c>
      <c r="M37" s="13"/>
    </row>
    <row r="38" spans="1:26" ht="15.75" hidden="1" customHeight="1">
      <c r="B38" s="884" t="str">
        <f>'REV &amp; COGS'!A30</f>
        <v/>
      </c>
      <c r="C38" s="885">
        <f>'REV &amp; COGS'!K30</f>
        <v>0</v>
      </c>
      <c r="D38" s="885">
        <f>'REV &amp; COGS'!L30</f>
        <v>0</v>
      </c>
      <c r="E38" s="833" t="str">
        <f>'REV &amp; COGS'!O30</f>
        <v/>
      </c>
      <c r="F38" s="886">
        <f>'REV &amp; COGS'!Q30</f>
        <v>0</v>
      </c>
      <c r="G38" s="886" t="str">
        <f>'REV &amp; COGS'!R30</f>
        <v/>
      </c>
      <c r="H38" s="886" t="str">
        <f>'REV &amp; COGS'!S30</f>
        <v/>
      </c>
      <c r="M38" s="13"/>
    </row>
    <row r="39" spans="1:26" ht="15.75" customHeight="1">
      <c r="B39" s="887" t="str">
        <f>'REV &amp; COGS'!A31</f>
        <v>Totals</v>
      </c>
      <c r="C39" s="887">
        <f>'REV &amp; COGS'!K31</f>
        <v>0</v>
      </c>
      <c r="D39" s="887">
        <f>'REV &amp; COGS'!L31</f>
        <v>0</v>
      </c>
      <c r="E39" s="888">
        <f>'REV &amp; COGS'!O31</f>
        <v>57.633333333333333</v>
      </c>
      <c r="F39" s="889">
        <f>'REV &amp; COGS'!Q31</f>
        <v>0</v>
      </c>
      <c r="G39" s="889">
        <f>'REV &amp; COGS'!R31</f>
        <v>3112.2</v>
      </c>
      <c r="H39" s="889">
        <f>'REV &amp; COGS'!S31</f>
        <v>518.69999999999993</v>
      </c>
      <c r="M39" s="13"/>
    </row>
    <row r="40" spans="1:26" ht="15.75" customHeight="1">
      <c r="B40" s="28"/>
      <c r="M40" s="13"/>
    </row>
    <row r="41" spans="1:26" ht="15.75" customHeight="1">
      <c r="B41" s="28" t="s">
        <v>922</v>
      </c>
      <c r="M41" s="13"/>
    </row>
    <row r="42" spans="1:26" ht="15.75" customHeight="1">
      <c r="A42" s="13"/>
      <c r="B42" s="890" t="str">
        <f>'REV &amp; COGS'!A16</f>
        <v>Crops</v>
      </c>
      <c r="C42" s="891" t="str">
        <f>'REV &amp; COGS'!B16</f>
        <v>Seed cost per plant</v>
      </c>
      <c r="D42" s="891" t="str">
        <f>'REV &amp; COGS'!C16</f>
        <v>Cost per starter plug</v>
      </c>
      <c r="E42" s="891" t="str">
        <f>'REV &amp; COGS'!D16</f>
        <v>Seeding Cost per plant</v>
      </c>
      <c r="F42" s="891" t="str">
        <f>'REV &amp; COGS'!E16</f>
        <v>Plants sewn</v>
      </c>
      <c r="G42" s="891" t="str">
        <f>'REV &amp; COGS'!F16</f>
        <v>Total Cost Plants</v>
      </c>
      <c r="H42" s="891" t="str">
        <f>'REV &amp; COGS'!G16</f>
        <v xml:space="preserve">Loss rate </v>
      </c>
      <c r="I42" s="891" t="str">
        <f>'REV &amp; COGS'!H16</f>
        <v>Sellable plants</v>
      </c>
      <c r="J42" s="257"/>
      <c r="K42" s="257"/>
      <c r="L42" s="13"/>
      <c r="M42" s="13"/>
      <c r="N42" s="13"/>
      <c r="O42" s="13"/>
      <c r="P42" s="13"/>
      <c r="Q42" s="13"/>
      <c r="R42" s="13"/>
      <c r="S42" s="13"/>
      <c r="T42" s="13"/>
      <c r="U42" s="13"/>
      <c r="V42" s="13"/>
      <c r="W42" s="13"/>
      <c r="X42" s="13"/>
      <c r="Y42" s="13"/>
      <c r="Z42" s="13"/>
    </row>
    <row r="43" spans="1:26" ht="15.75" customHeight="1">
      <c r="B43" s="832" t="str">
        <f>'REV &amp; COGS'!A17</f>
        <v>Romaine</v>
      </c>
      <c r="C43" s="892">
        <f>'REV &amp; COGS'!B17</f>
        <v>0.01</v>
      </c>
      <c r="D43" s="892">
        <f>'REV &amp; COGS'!C17</f>
        <v>0.06</v>
      </c>
      <c r="E43" s="892">
        <f>'REV &amp; COGS'!D17</f>
        <v>6.9999999999999993E-2</v>
      </c>
      <c r="F43" s="893">
        <f>'REV &amp; COGS'!E17</f>
        <v>1456</v>
      </c>
      <c r="G43" s="894">
        <f>'REV &amp; COGS'!F17</f>
        <v>101.91999999999999</v>
      </c>
      <c r="H43" s="895">
        <f>'REV &amp; COGS'!G17</f>
        <v>0.05</v>
      </c>
      <c r="I43" s="893">
        <f>'REV &amp; COGS'!H17</f>
        <v>1383.2</v>
      </c>
      <c r="M43" s="13"/>
    </row>
    <row r="44" spans="1:26" ht="15.75" customHeight="1">
      <c r="B44" s="832" t="str">
        <f>'REV &amp; COGS'!A18</f>
        <v>Bibb Lettuce</v>
      </c>
      <c r="C44" s="892">
        <f>'REV &amp; COGS'!B18</f>
        <v>0</v>
      </c>
      <c r="D44" s="892">
        <f>'REV &amp; COGS'!C18</f>
        <v>0</v>
      </c>
      <c r="E44" s="892" t="str">
        <f>'REV &amp; COGS'!D18</f>
        <v/>
      </c>
      <c r="F44" s="893">
        <f>'REV &amp; COGS'!E18</f>
        <v>1040</v>
      </c>
      <c r="G44" s="894" t="str">
        <f>'REV &amp; COGS'!F18</f>
        <v/>
      </c>
      <c r="H44" s="895">
        <f>'REV &amp; COGS'!G18</f>
        <v>0.05</v>
      </c>
      <c r="I44" s="893">
        <f>'REV &amp; COGS'!H18</f>
        <v>988</v>
      </c>
      <c r="M44" s="13"/>
    </row>
    <row r="45" spans="1:26" ht="15.75" customHeight="1">
      <c r="B45" s="832" t="str">
        <f>'REV &amp; COGS'!A19</f>
        <v>Green Star</v>
      </c>
      <c r="C45" s="892">
        <f>'REV &amp; COGS'!B19</f>
        <v>0</v>
      </c>
      <c r="D45" s="892">
        <f>'REV &amp; COGS'!C19</f>
        <v>0</v>
      </c>
      <c r="E45" s="892" t="str">
        <f>'REV &amp; COGS'!D19</f>
        <v/>
      </c>
      <c r="F45" s="893">
        <f>'REV &amp; COGS'!E19</f>
        <v>1386.6666666666667</v>
      </c>
      <c r="G45" s="894" t="str">
        <f>'REV &amp; COGS'!F19</f>
        <v/>
      </c>
      <c r="H45" s="895">
        <f>'REV &amp; COGS'!G19</f>
        <v>0.05</v>
      </c>
      <c r="I45" s="893">
        <f>'REV &amp; COGS'!H19</f>
        <v>1317.3333333333333</v>
      </c>
      <c r="M45" s="13"/>
    </row>
    <row r="46" spans="1:26" ht="15.75" customHeight="1">
      <c r="B46" s="832" t="str">
        <f>'REV &amp; COGS'!A20</f>
        <v>Mustard Greens</v>
      </c>
      <c r="C46" s="892">
        <f>'REV &amp; COGS'!B20</f>
        <v>0</v>
      </c>
      <c r="D46" s="892">
        <f>'REV &amp; COGS'!C20</f>
        <v>0</v>
      </c>
      <c r="E46" s="892" t="str">
        <f>'REV &amp; COGS'!D20</f>
        <v/>
      </c>
      <c r="F46" s="893">
        <f>'REV &amp; COGS'!E20</f>
        <v>1560</v>
      </c>
      <c r="G46" s="894" t="str">
        <f>'REV &amp; COGS'!F20</f>
        <v/>
      </c>
      <c r="H46" s="895">
        <f>'REV &amp; COGS'!G20</f>
        <v>0.05</v>
      </c>
      <c r="I46" s="893">
        <f>'REV &amp; COGS'!H20</f>
        <v>1482</v>
      </c>
      <c r="M46" s="13"/>
    </row>
    <row r="47" spans="1:26" ht="15.75" customHeight="1">
      <c r="B47" s="832" t="str">
        <f>'REV &amp; COGS'!A21</f>
        <v>Basil</v>
      </c>
      <c r="C47" s="892">
        <f>'REV &amp; COGS'!B21</f>
        <v>0</v>
      </c>
      <c r="D47" s="892">
        <f>'REV &amp; COGS'!C21</f>
        <v>0</v>
      </c>
      <c r="E47" s="892" t="str">
        <f>'REV &amp; COGS'!D21</f>
        <v/>
      </c>
      <c r="F47" s="893">
        <f>'REV &amp; COGS'!E21</f>
        <v>998.40000000000009</v>
      </c>
      <c r="G47" s="894" t="str">
        <f>'REV &amp; COGS'!F21</f>
        <v/>
      </c>
      <c r="H47" s="895">
        <f>'REV &amp; COGS'!G21</f>
        <v>0.05</v>
      </c>
      <c r="I47" s="893">
        <f>'REV &amp; COGS'!H21</f>
        <v>948.48</v>
      </c>
      <c r="M47" s="13"/>
    </row>
    <row r="48" spans="1:26" ht="15.75" hidden="1" customHeight="1">
      <c r="B48" s="832" t="str">
        <f>'REV &amp; COGS'!A22</f>
        <v/>
      </c>
      <c r="C48" s="892">
        <f>'REV &amp; COGS'!B22</f>
        <v>0</v>
      </c>
      <c r="D48" s="892">
        <f>'REV &amp; COGS'!C22</f>
        <v>0</v>
      </c>
      <c r="E48" s="892" t="str">
        <f>'REV &amp; COGS'!D22</f>
        <v/>
      </c>
      <c r="F48" s="893" t="str">
        <f>'REV &amp; COGS'!E22</f>
        <v/>
      </c>
      <c r="G48" s="894" t="str">
        <f>'REV &amp; COGS'!F22</f>
        <v/>
      </c>
      <c r="H48" s="895" t="str">
        <f>'REV &amp; COGS'!G22</f>
        <v/>
      </c>
      <c r="I48" s="893" t="str">
        <f>'REV &amp; COGS'!H22</f>
        <v/>
      </c>
      <c r="M48" s="13"/>
    </row>
    <row r="49" spans="1:26" ht="15.75" hidden="1" customHeight="1">
      <c r="B49" s="832" t="str">
        <f>'REV &amp; COGS'!A23</f>
        <v/>
      </c>
      <c r="C49" s="892">
        <f>'REV &amp; COGS'!B23</f>
        <v>0</v>
      </c>
      <c r="D49" s="892">
        <f>'REV &amp; COGS'!C23</f>
        <v>0</v>
      </c>
      <c r="E49" s="892" t="str">
        <f>'REV &amp; COGS'!D23</f>
        <v/>
      </c>
      <c r="F49" s="893" t="str">
        <f>'REV &amp; COGS'!E23</f>
        <v/>
      </c>
      <c r="G49" s="894" t="str">
        <f>'REV &amp; COGS'!F23</f>
        <v/>
      </c>
      <c r="H49" s="895" t="str">
        <f>'REV &amp; COGS'!G23</f>
        <v/>
      </c>
      <c r="I49" s="893" t="str">
        <f>'REV &amp; COGS'!H23</f>
        <v/>
      </c>
      <c r="M49" s="13"/>
    </row>
    <row r="50" spans="1:26" ht="15.75" hidden="1" customHeight="1">
      <c r="B50" s="832" t="str">
        <f>'REV &amp; COGS'!A24</f>
        <v/>
      </c>
      <c r="C50" s="892">
        <f>'REV &amp; COGS'!B24</f>
        <v>0</v>
      </c>
      <c r="D50" s="892">
        <f>'REV &amp; COGS'!C24</f>
        <v>0</v>
      </c>
      <c r="E50" s="892" t="str">
        <f>'REV &amp; COGS'!D24</f>
        <v/>
      </c>
      <c r="F50" s="893" t="str">
        <f>'REV &amp; COGS'!E24</f>
        <v/>
      </c>
      <c r="G50" s="894" t="str">
        <f>'REV &amp; COGS'!F24</f>
        <v/>
      </c>
      <c r="H50" s="895" t="str">
        <f>'REV &amp; COGS'!G24</f>
        <v/>
      </c>
      <c r="I50" s="893" t="str">
        <f>'REV &amp; COGS'!H24</f>
        <v/>
      </c>
      <c r="M50" s="13"/>
    </row>
    <row r="51" spans="1:26" ht="15.75" hidden="1" customHeight="1">
      <c r="B51" s="832" t="str">
        <f>'REV &amp; COGS'!A25</f>
        <v/>
      </c>
      <c r="C51" s="892">
        <f>'REV &amp; COGS'!B25</f>
        <v>0</v>
      </c>
      <c r="D51" s="892">
        <f>'REV &amp; COGS'!C25</f>
        <v>0</v>
      </c>
      <c r="E51" s="892" t="str">
        <f>'REV &amp; COGS'!D25</f>
        <v/>
      </c>
      <c r="F51" s="893" t="str">
        <f>'REV &amp; COGS'!E25</f>
        <v/>
      </c>
      <c r="G51" s="894" t="str">
        <f>'REV &amp; COGS'!F25</f>
        <v/>
      </c>
      <c r="H51" s="895" t="str">
        <f>'REV &amp; COGS'!G25</f>
        <v/>
      </c>
      <c r="I51" s="893" t="str">
        <f>'REV &amp; COGS'!H25</f>
        <v/>
      </c>
      <c r="M51" s="13"/>
    </row>
    <row r="52" spans="1:26" ht="15.75" hidden="1" customHeight="1">
      <c r="B52" s="832" t="str">
        <f>'REV &amp; COGS'!A26</f>
        <v/>
      </c>
      <c r="C52" s="892">
        <f>'REV &amp; COGS'!B26</f>
        <v>0</v>
      </c>
      <c r="D52" s="892">
        <f>'REV &amp; COGS'!C26</f>
        <v>0</v>
      </c>
      <c r="E52" s="892" t="str">
        <f>'REV &amp; COGS'!D26</f>
        <v/>
      </c>
      <c r="F52" s="893" t="str">
        <f>'REV &amp; COGS'!E26</f>
        <v/>
      </c>
      <c r="G52" s="894" t="str">
        <f>'REV &amp; COGS'!F26</f>
        <v/>
      </c>
      <c r="H52" s="895" t="str">
        <f>'REV &amp; COGS'!G26</f>
        <v/>
      </c>
      <c r="I52" s="893" t="str">
        <f>'REV &amp; COGS'!H26</f>
        <v/>
      </c>
      <c r="M52" s="13"/>
    </row>
    <row r="53" spans="1:26" ht="15.75" hidden="1" customHeight="1">
      <c r="B53" s="832" t="str">
        <f>'REV &amp; COGS'!A27</f>
        <v/>
      </c>
      <c r="C53" s="892">
        <f>'REV &amp; COGS'!B27</f>
        <v>0</v>
      </c>
      <c r="D53" s="892">
        <f>'REV &amp; COGS'!C27</f>
        <v>0</v>
      </c>
      <c r="E53" s="892" t="str">
        <f>'REV &amp; COGS'!D27</f>
        <v/>
      </c>
      <c r="F53" s="893" t="str">
        <f>'REV &amp; COGS'!E27</f>
        <v/>
      </c>
      <c r="G53" s="894" t="str">
        <f>'REV &amp; COGS'!F27</f>
        <v/>
      </c>
      <c r="H53" s="895" t="str">
        <f>'REV &amp; COGS'!G27</f>
        <v/>
      </c>
      <c r="I53" s="893" t="str">
        <f>'REV &amp; COGS'!H27</f>
        <v/>
      </c>
      <c r="M53" s="13"/>
    </row>
    <row r="54" spans="1:26" ht="15.75" hidden="1" customHeight="1">
      <c r="B54" s="832" t="str">
        <f>'REV &amp; COGS'!A28</f>
        <v/>
      </c>
      <c r="C54" s="892">
        <f>'REV &amp; COGS'!B28</f>
        <v>0</v>
      </c>
      <c r="D54" s="892">
        <f>'REV &amp; COGS'!C28</f>
        <v>0</v>
      </c>
      <c r="E54" s="892" t="str">
        <f>'REV &amp; COGS'!D28</f>
        <v/>
      </c>
      <c r="F54" s="893" t="str">
        <f>'REV &amp; COGS'!E28</f>
        <v/>
      </c>
      <c r="G54" s="894" t="str">
        <f>'REV &amp; COGS'!F28</f>
        <v/>
      </c>
      <c r="H54" s="895" t="str">
        <f>'REV &amp; COGS'!G28</f>
        <v/>
      </c>
      <c r="I54" s="893" t="str">
        <f>'REV &amp; COGS'!H28</f>
        <v/>
      </c>
      <c r="M54" s="13"/>
    </row>
    <row r="55" spans="1:26" ht="15.75" hidden="1" customHeight="1">
      <c r="B55" s="832" t="str">
        <f>'REV &amp; COGS'!A29</f>
        <v/>
      </c>
      <c r="C55" s="892">
        <f>'REV &amp; COGS'!B29</f>
        <v>0</v>
      </c>
      <c r="D55" s="892">
        <f>'REV &amp; COGS'!C29</f>
        <v>0</v>
      </c>
      <c r="E55" s="892" t="str">
        <f>'REV &amp; COGS'!D29</f>
        <v/>
      </c>
      <c r="F55" s="893" t="str">
        <f>'REV &amp; COGS'!E29</f>
        <v/>
      </c>
      <c r="G55" s="894" t="str">
        <f>'REV &amp; COGS'!F29</f>
        <v/>
      </c>
      <c r="H55" s="895" t="str">
        <f>'REV &amp; COGS'!G29</f>
        <v/>
      </c>
      <c r="I55" s="893" t="str">
        <f>'REV &amp; COGS'!H29</f>
        <v/>
      </c>
      <c r="M55" s="13"/>
    </row>
    <row r="56" spans="1:26" ht="15.75" hidden="1" customHeight="1">
      <c r="B56" s="832" t="str">
        <f>'REV &amp; COGS'!A30</f>
        <v/>
      </c>
      <c r="C56" s="892">
        <f>'REV &amp; COGS'!B30</f>
        <v>0</v>
      </c>
      <c r="D56" s="892">
        <f>'REV &amp; COGS'!C30</f>
        <v>0</v>
      </c>
      <c r="E56" s="892" t="str">
        <f>'REV &amp; COGS'!D30</f>
        <v/>
      </c>
      <c r="F56" s="893" t="str">
        <f>'REV &amp; COGS'!E30</f>
        <v/>
      </c>
      <c r="G56" s="894" t="str">
        <f>'REV &amp; COGS'!F30</f>
        <v/>
      </c>
      <c r="H56" s="895" t="str">
        <f>'REV &amp; COGS'!G30</f>
        <v/>
      </c>
      <c r="I56" s="893" t="str">
        <f>'REV &amp; COGS'!H30</f>
        <v/>
      </c>
      <c r="M56" s="13"/>
    </row>
    <row r="57" spans="1:26" ht="15.75" customHeight="1">
      <c r="B57" s="122" t="str">
        <f>'REV &amp; COGS'!A31</f>
        <v>Totals</v>
      </c>
      <c r="C57" s="447">
        <f>'REV &amp; COGS'!B31</f>
        <v>0</v>
      </c>
      <c r="D57" s="447">
        <f>'REV &amp; COGS'!C31</f>
        <v>0</v>
      </c>
      <c r="E57" s="447">
        <f>'REV &amp; COGS'!D31</f>
        <v>0</v>
      </c>
      <c r="F57" s="448">
        <f>'REV &amp; COGS'!E31</f>
        <v>6441.0666666666675</v>
      </c>
      <c r="G57" s="896">
        <f>'REV &amp; COGS'!F31</f>
        <v>101.91999999999999</v>
      </c>
      <c r="H57" s="123">
        <f>'REV &amp; COGS'!G31</f>
        <v>0</v>
      </c>
      <c r="I57" s="448">
        <f>'REV &amp; COGS'!H31</f>
        <v>6119.0133333333324</v>
      </c>
      <c r="M57" s="13"/>
    </row>
    <row r="58" spans="1:26" ht="15.75" customHeight="1">
      <c r="B58" s="28"/>
      <c r="M58" s="13"/>
    </row>
    <row r="59" spans="1:26" ht="15.75" customHeight="1">
      <c r="B59" s="28" t="s">
        <v>923</v>
      </c>
      <c r="M59" s="13"/>
    </row>
    <row r="60" spans="1:26" ht="15.75" customHeight="1">
      <c r="A60" s="13"/>
      <c r="B60" s="890" t="str">
        <f>'REV &amp; COGS'!A16</f>
        <v>Crops</v>
      </c>
      <c r="C60" s="891" t="str">
        <f>'REV &amp; COGS'!K16</f>
        <v>Product Sold by</v>
      </c>
      <c r="D60" s="891" t="str">
        <f>'REV &amp; COGS'!L16</f>
        <v>Packaging Type</v>
      </c>
      <c r="E60" s="891" t="str">
        <f>'REV &amp; COGS'!M16</f>
        <v>Packaging Cost per unit</v>
      </c>
      <c r="F60" s="891" t="str">
        <f>'REV &amp; COGS'!N16</f>
        <v>Variable cost per unit</v>
      </c>
      <c r="G60" s="891" t="str">
        <f>'REV &amp; COGS'!O16</f>
        <v>Units Sold</v>
      </c>
      <c r="H60" s="891" t="str">
        <f>'REV &amp; COGS'!P16</f>
        <v>Total packaging cost</v>
      </c>
      <c r="I60" s="13"/>
      <c r="J60" s="13"/>
      <c r="K60" s="13"/>
      <c r="L60" s="13"/>
      <c r="M60" s="13"/>
      <c r="N60" s="13"/>
      <c r="O60" s="13"/>
      <c r="P60" s="13"/>
      <c r="Q60" s="13"/>
      <c r="R60" s="13"/>
      <c r="S60" s="13"/>
      <c r="T60" s="13"/>
      <c r="U60" s="13"/>
      <c r="V60" s="13"/>
      <c r="W60" s="13"/>
      <c r="X60" s="13"/>
      <c r="Y60" s="13"/>
      <c r="Z60" s="13"/>
    </row>
    <row r="61" spans="1:26" ht="15.75" customHeight="1">
      <c r="B61" s="66" t="str">
        <f>'REV &amp; COGS'!A17</f>
        <v>Romaine</v>
      </c>
      <c r="C61" s="595" t="str">
        <f>'REV &amp; COGS'!K17</f>
        <v>24 ct case</v>
      </c>
      <c r="D61" s="595" t="str">
        <f>'REV &amp; COGS'!L17</f>
        <v>box liner 24 ct</v>
      </c>
      <c r="E61" s="897">
        <f>'REV &amp; COGS'!M17</f>
        <v>0</v>
      </c>
      <c r="F61" s="897">
        <f>'REV &amp; COGS'!N17</f>
        <v>1.6799999999999997</v>
      </c>
      <c r="G61" s="898">
        <f>'REV &amp; COGS'!O17</f>
        <v>57.633333333333333</v>
      </c>
      <c r="H61" s="899">
        <f>'REV &amp; COGS'!P17</f>
        <v>0</v>
      </c>
      <c r="M61" s="13"/>
    </row>
    <row r="62" spans="1:26" ht="15.75" customHeight="1">
      <c r="B62" s="66" t="str">
        <f>'REV &amp; COGS'!A18</f>
        <v>Bibb Lettuce</v>
      </c>
      <c r="C62" s="595">
        <f>'REV &amp; COGS'!K18</f>
        <v>0</v>
      </c>
      <c r="D62" s="595">
        <f>'REV &amp; COGS'!L18</f>
        <v>0</v>
      </c>
      <c r="E62" s="897" t="str">
        <f>'REV &amp; COGS'!M18</f>
        <v/>
      </c>
      <c r="F62" s="897" t="str">
        <f>'REV &amp; COGS'!N18</f>
        <v/>
      </c>
      <c r="G62" s="898" t="str">
        <f>'REV &amp; COGS'!O18</f>
        <v/>
      </c>
      <c r="H62" s="899" t="str">
        <f>'REV &amp; COGS'!P18</f>
        <v/>
      </c>
      <c r="M62" s="13"/>
    </row>
    <row r="63" spans="1:26" ht="15.75" customHeight="1">
      <c r="B63" s="66" t="str">
        <f>'REV &amp; COGS'!A19</f>
        <v>Green Star</v>
      </c>
      <c r="C63" s="595">
        <f>'REV &amp; COGS'!K19</f>
        <v>0</v>
      </c>
      <c r="D63" s="595">
        <f>'REV &amp; COGS'!L19</f>
        <v>0</v>
      </c>
      <c r="E63" s="897" t="str">
        <f>'REV &amp; COGS'!M19</f>
        <v/>
      </c>
      <c r="F63" s="897" t="str">
        <f>'REV &amp; COGS'!N19</f>
        <v/>
      </c>
      <c r="G63" s="898" t="str">
        <f>'REV &amp; COGS'!O19</f>
        <v/>
      </c>
      <c r="H63" s="899" t="str">
        <f>'REV &amp; COGS'!P19</f>
        <v/>
      </c>
      <c r="M63" s="13"/>
    </row>
    <row r="64" spans="1:26" ht="15.75" customHeight="1">
      <c r="B64" s="66" t="str">
        <f>'REV &amp; COGS'!A20</f>
        <v>Mustard Greens</v>
      </c>
      <c r="C64" s="595">
        <f>'REV &amp; COGS'!K20</f>
        <v>0</v>
      </c>
      <c r="D64" s="595">
        <f>'REV &amp; COGS'!L20</f>
        <v>0</v>
      </c>
      <c r="E64" s="897" t="str">
        <f>'REV &amp; COGS'!M20</f>
        <v/>
      </c>
      <c r="F64" s="897" t="str">
        <f>'REV &amp; COGS'!N20</f>
        <v/>
      </c>
      <c r="G64" s="898" t="str">
        <f>'REV &amp; COGS'!O20</f>
        <v/>
      </c>
      <c r="H64" s="899" t="str">
        <f>'REV &amp; COGS'!P20</f>
        <v/>
      </c>
      <c r="M64" s="13"/>
    </row>
    <row r="65" spans="1:26" ht="15.75" customHeight="1">
      <c r="B65" s="66" t="str">
        <f>'REV &amp; COGS'!A21</f>
        <v>Basil</v>
      </c>
      <c r="C65" s="595">
        <f>'REV &amp; COGS'!K21</f>
        <v>0</v>
      </c>
      <c r="D65" s="595">
        <f>'REV &amp; COGS'!L21</f>
        <v>0</v>
      </c>
      <c r="E65" s="897" t="str">
        <f>'REV &amp; COGS'!M21</f>
        <v/>
      </c>
      <c r="F65" s="897" t="str">
        <f>'REV &amp; COGS'!N21</f>
        <v/>
      </c>
      <c r="G65" s="898" t="str">
        <f>'REV &amp; COGS'!O21</f>
        <v/>
      </c>
      <c r="H65" s="899" t="str">
        <f>'REV &amp; COGS'!P21</f>
        <v/>
      </c>
      <c r="M65" s="13"/>
    </row>
    <row r="66" spans="1:26" ht="15.75" hidden="1" customHeight="1">
      <c r="B66" s="66" t="str">
        <f>'REV &amp; COGS'!A22</f>
        <v/>
      </c>
      <c r="C66" s="595">
        <f>'REV &amp; COGS'!K22</f>
        <v>0</v>
      </c>
      <c r="D66" s="595">
        <f>'REV &amp; COGS'!L22</f>
        <v>0</v>
      </c>
      <c r="E66" s="897" t="str">
        <f>'REV &amp; COGS'!M22</f>
        <v/>
      </c>
      <c r="F66" s="897" t="str">
        <f>'REV &amp; COGS'!N22</f>
        <v/>
      </c>
      <c r="G66" s="898" t="str">
        <f>'REV &amp; COGS'!O22</f>
        <v/>
      </c>
      <c r="H66" s="899" t="str">
        <f>'REV &amp; COGS'!P22</f>
        <v/>
      </c>
      <c r="M66" s="13"/>
    </row>
    <row r="67" spans="1:26" ht="15.75" hidden="1" customHeight="1">
      <c r="B67" s="66" t="str">
        <f>'REV &amp; COGS'!A23</f>
        <v/>
      </c>
      <c r="C67" s="595">
        <f>'REV &amp; COGS'!K23</f>
        <v>0</v>
      </c>
      <c r="D67" s="595">
        <f>'REV &amp; COGS'!L23</f>
        <v>0</v>
      </c>
      <c r="E67" s="897" t="str">
        <f>'REV &amp; COGS'!M23</f>
        <v/>
      </c>
      <c r="F67" s="897" t="str">
        <f>'REV &amp; COGS'!N23</f>
        <v/>
      </c>
      <c r="G67" s="898" t="str">
        <f>'REV &amp; COGS'!O23</f>
        <v/>
      </c>
      <c r="H67" s="899" t="str">
        <f>'REV &amp; COGS'!P23</f>
        <v/>
      </c>
      <c r="M67" s="13"/>
    </row>
    <row r="68" spans="1:26" ht="15.75" hidden="1" customHeight="1">
      <c r="B68" s="66" t="str">
        <f>'REV &amp; COGS'!A24</f>
        <v/>
      </c>
      <c r="C68" s="595">
        <f>'REV &amp; COGS'!K24</f>
        <v>0</v>
      </c>
      <c r="D68" s="595">
        <f>'REV &amp; COGS'!L24</f>
        <v>0</v>
      </c>
      <c r="E68" s="897" t="str">
        <f>'REV &amp; COGS'!M24</f>
        <v/>
      </c>
      <c r="F68" s="897" t="str">
        <f>'REV &amp; COGS'!N24</f>
        <v/>
      </c>
      <c r="G68" s="898" t="str">
        <f>'REV &amp; COGS'!O24</f>
        <v/>
      </c>
      <c r="H68" s="899" t="str">
        <f>'REV &amp; COGS'!P24</f>
        <v/>
      </c>
      <c r="M68" s="13"/>
    </row>
    <row r="69" spans="1:26" ht="15.75" hidden="1" customHeight="1">
      <c r="B69" s="66" t="str">
        <f>'REV &amp; COGS'!A25</f>
        <v/>
      </c>
      <c r="C69" s="595">
        <f>'REV &amp; COGS'!K25</f>
        <v>0</v>
      </c>
      <c r="D69" s="595">
        <f>'REV &amp; COGS'!L25</f>
        <v>0</v>
      </c>
      <c r="E69" s="897" t="str">
        <f>'REV &amp; COGS'!M25</f>
        <v/>
      </c>
      <c r="F69" s="897" t="str">
        <f>'REV &amp; COGS'!N25</f>
        <v/>
      </c>
      <c r="G69" s="898" t="str">
        <f>'REV &amp; COGS'!O25</f>
        <v/>
      </c>
      <c r="H69" s="899" t="str">
        <f>'REV &amp; COGS'!P25</f>
        <v/>
      </c>
      <c r="M69" s="13"/>
    </row>
    <row r="70" spans="1:26" ht="15.75" hidden="1" customHeight="1">
      <c r="B70" s="66" t="str">
        <f>'REV &amp; COGS'!A26</f>
        <v/>
      </c>
      <c r="C70" s="595">
        <f>'REV &amp; COGS'!K26</f>
        <v>0</v>
      </c>
      <c r="D70" s="595">
        <f>'REV &amp; COGS'!L26</f>
        <v>0</v>
      </c>
      <c r="E70" s="897" t="str">
        <f>'REV &amp; COGS'!M26</f>
        <v/>
      </c>
      <c r="F70" s="897" t="str">
        <f>'REV &amp; COGS'!N26</f>
        <v/>
      </c>
      <c r="G70" s="898" t="str">
        <f>'REV &amp; COGS'!O26</f>
        <v/>
      </c>
      <c r="H70" s="899" t="str">
        <f>'REV &amp; COGS'!P26</f>
        <v/>
      </c>
      <c r="M70" s="13"/>
    </row>
    <row r="71" spans="1:26" ht="15.75" hidden="1" customHeight="1">
      <c r="B71" s="66" t="str">
        <f>'REV &amp; COGS'!A27</f>
        <v/>
      </c>
      <c r="C71" s="595">
        <f>'REV &amp; COGS'!K27</f>
        <v>0</v>
      </c>
      <c r="D71" s="595">
        <f>'REV &amp; COGS'!L27</f>
        <v>0</v>
      </c>
      <c r="E71" s="897" t="str">
        <f>'REV &amp; COGS'!M27</f>
        <v/>
      </c>
      <c r="F71" s="897" t="str">
        <f>'REV &amp; COGS'!N27</f>
        <v/>
      </c>
      <c r="G71" s="898" t="str">
        <f>'REV &amp; COGS'!O27</f>
        <v/>
      </c>
      <c r="H71" s="899" t="str">
        <f>'REV &amp; COGS'!P27</f>
        <v/>
      </c>
      <c r="M71" s="13"/>
    </row>
    <row r="72" spans="1:26" ht="15.75" hidden="1" customHeight="1">
      <c r="B72" s="66" t="str">
        <f>'REV &amp; COGS'!A28</f>
        <v/>
      </c>
      <c r="C72" s="595">
        <f>'REV &amp; COGS'!K28</f>
        <v>0</v>
      </c>
      <c r="D72" s="595">
        <f>'REV &amp; COGS'!L28</f>
        <v>0</v>
      </c>
      <c r="E72" s="897" t="str">
        <f>'REV &amp; COGS'!M28</f>
        <v/>
      </c>
      <c r="F72" s="897" t="str">
        <f>'REV &amp; COGS'!N28</f>
        <v/>
      </c>
      <c r="G72" s="898" t="str">
        <f>'REV &amp; COGS'!O28</f>
        <v/>
      </c>
      <c r="H72" s="899" t="str">
        <f>'REV &amp; COGS'!P28</f>
        <v/>
      </c>
      <c r="M72" s="13"/>
    </row>
    <row r="73" spans="1:26" ht="15.75" hidden="1" customHeight="1">
      <c r="B73" s="66" t="str">
        <f>'REV &amp; COGS'!A29</f>
        <v/>
      </c>
      <c r="C73" s="595">
        <f>'REV &amp; COGS'!K29</f>
        <v>0</v>
      </c>
      <c r="D73" s="595">
        <f>'REV &amp; COGS'!L29</f>
        <v>0</v>
      </c>
      <c r="E73" s="897" t="str">
        <f>'REV &amp; COGS'!M29</f>
        <v/>
      </c>
      <c r="F73" s="897" t="str">
        <f>'REV &amp; COGS'!N29</f>
        <v/>
      </c>
      <c r="G73" s="898" t="str">
        <f>'REV &amp; COGS'!O29</f>
        <v/>
      </c>
      <c r="H73" s="899" t="str">
        <f>'REV &amp; COGS'!P29</f>
        <v/>
      </c>
      <c r="M73" s="13"/>
    </row>
    <row r="74" spans="1:26" ht="15.75" hidden="1" customHeight="1">
      <c r="B74" s="66" t="str">
        <f>'REV &amp; COGS'!A30</f>
        <v/>
      </c>
      <c r="C74" s="595">
        <f>'REV &amp; COGS'!K30</f>
        <v>0</v>
      </c>
      <c r="D74" s="595">
        <f>'REV &amp; COGS'!L30</f>
        <v>0</v>
      </c>
      <c r="E74" s="897" t="str">
        <f>'REV &amp; COGS'!M30</f>
        <v/>
      </c>
      <c r="F74" s="897" t="str">
        <f>'REV &amp; COGS'!N30</f>
        <v/>
      </c>
      <c r="G74" s="898" t="str">
        <f>'REV &amp; COGS'!O30</f>
        <v/>
      </c>
      <c r="H74" s="899" t="str">
        <f>'REV &amp; COGS'!P30</f>
        <v/>
      </c>
      <c r="M74" s="13"/>
    </row>
    <row r="75" spans="1:26" ht="15.75" customHeight="1">
      <c r="B75" s="578" t="str">
        <f>'REV &amp; COGS'!A31</f>
        <v>Totals</v>
      </c>
      <c r="C75" s="122">
        <f>'REV &amp; COGS'!K31</f>
        <v>0</v>
      </c>
      <c r="D75" s="122">
        <f>'REV &amp; COGS'!L31</f>
        <v>0</v>
      </c>
      <c r="E75" s="447">
        <f>'REV &amp; COGS'!M31</f>
        <v>0</v>
      </c>
      <c r="F75" s="447">
        <f>'REV &amp; COGS'!N31</f>
        <v>0</v>
      </c>
      <c r="G75" s="900">
        <f>'REV &amp; COGS'!O31</f>
        <v>57.633333333333333</v>
      </c>
      <c r="H75" s="901">
        <f>'REV &amp; COGS'!P31</f>
        <v>0</v>
      </c>
      <c r="M75" s="13"/>
    </row>
    <row r="76" spans="1:26" ht="15.75" customHeight="1">
      <c r="B76" s="28">
        <f>'REV &amp; COGS'!A32</f>
        <v>0</v>
      </c>
      <c r="C76" s="13">
        <f>'REV &amp; COGS'!K32</f>
        <v>0</v>
      </c>
      <c r="D76" s="13">
        <f>'REV &amp; COGS'!L32</f>
        <v>0</v>
      </c>
      <c r="E76" s="13">
        <f>'REV &amp; COGS'!M32</f>
        <v>0</v>
      </c>
      <c r="F76" s="13">
        <f>'REV &amp; COGS'!N32</f>
        <v>0</v>
      </c>
      <c r="G76" s="13">
        <f>'REV &amp; COGS'!O32</f>
        <v>0</v>
      </c>
      <c r="H76" s="13">
        <f>'REV &amp; COGS'!P32</f>
        <v>0</v>
      </c>
      <c r="M76" s="13"/>
    </row>
    <row r="77" spans="1:26" ht="15.75" customHeight="1">
      <c r="B77" s="902" t="s">
        <v>924</v>
      </c>
      <c r="M77" s="13">
        <f>'Energy and Water'!B29</f>
        <v>0</v>
      </c>
    </row>
    <row r="78" spans="1:26" ht="15.75" customHeight="1">
      <c r="A78" s="13"/>
      <c r="B78" s="903" t="str">
        <f>'Plant &amp; Fish Production'!F27</f>
        <v>Crops</v>
      </c>
      <c r="C78" s="348" t="str">
        <f>'Plant &amp; Fish Production'!G27</f>
        <v># of Raft Boards</v>
      </c>
      <c r="D78" s="348" t="str">
        <f>'Plant &amp; Fish Production'!H27</f>
        <v>% of DWC</v>
      </c>
      <c r="E78" s="348" t="str">
        <f>'Plant &amp; Fish Production'!I27</f>
        <v>Plants per raft</v>
      </c>
      <c r="F78" s="348" t="str">
        <f>'Plant &amp; Fish Production'!J27</f>
        <v>Plant Density per ft2</v>
      </c>
      <c r="G78" s="348" t="str">
        <f>'Plant &amp; Fish Production'!K27</f>
        <v>Total Plants</v>
      </c>
      <c r="H78" s="878" t="str">
        <f>'Plant &amp; Fish Production'!L27</f>
        <v>Culture Time (wks)</v>
      </c>
      <c r="I78" s="348" t="str">
        <f>'Plant &amp; Fish Production'!M27</f>
        <v>Total Plants</v>
      </c>
      <c r="J78" s="879" t="str">
        <f>'Plant &amp; Fish Production'!N27</f>
        <v>Loss Rate</v>
      </c>
      <c r="K78" s="879" t="str">
        <f>'Plant &amp; Fish Production'!O27</f>
        <v>Net Plants</v>
      </c>
      <c r="L78" s="13"/>
      <c r="M78" s="13"/>
      <c r="N78" s="13"/>
      <c r="O78" s="13"/>
      <c r="P78" s="13"/>
      <c r="Q78" s="13"/>
      <c r="R78" s="13"/>
      <c r="S78" s="13"/>
      <c r="T78" s="13"/>
      <c r="U78" s="13"/>
      <c r="V78" s="13"/>
      <c r="W78" s="13"/>
      <c r="X78" s="13"/>
      <c r="Y78" s="13"/>
      <c r="Z78" s="13"/>
    </row>
    <row r="79" spans="1:26" ht="15.75" customHeight="1">
      <c r="B79" s="66" t="str">
        <f>'Plant &amp; Fish Production'!F28</f>
        <v>Romaine</v>
      </c>
      <c r="C79" s="370">
        <f>'Plant &amp; Fish Production'!G28</f>
        <v>10</v>
      </c>
      <c r="D79" s="904">
        <f>'Plant &amp; Fish Production'!H28</f>
        <v>0.20833333333333334</v>
      </c>
      <c r="E79" s="370">
        <f>'Plant &amp; Fish Production'!I28</f>
        <v>28</v>
      </c>
      <c r="F79" s="905" t="str">
        <f>'Plant &amp; Fish Production'!J28</f>
        <v/>
      </c>
      <c r="G79" s="65">
        <f>'Plant &amp; Fish Production'!K28</f>
        <v>280</v>
      </c>
      <c r="H79" s="905">
        <f>'Plant &amp; Fish Production'!L28</f>
        <v>5</v>
      </c>
      <c r="I79" s="65">
        <f>'Plant &amp; Fish Production'!M28</f>
        <v>1456</v>
      </c>
      <c r="J79" s="904">
        <f>'Plant &amp; Fish Production'!N28</f>
        <v>0</v>
      </c>
      <c r="K79" s="65">
        <f>'Plant &amp; Fish Production'!O28</f>
        <v>1456</v>
      </c>
    </row>
    <row r="80" spans="1:26" ht="15.75" customHeight="1">
      <c r="B80" s="66" t="str">
        <f>'Plant &amp; Fish Production'!F29</f>
        <v>Bibb Lettuce</v>
      </c>
      <c r="C80" s="370">
        <f>'Plant &amp; Fish Production'!G29</f>
        <v>10</v>
      </c>
      <c r="D80" s="904">
        <f>'Plant &amp; Fish Production'!H29</f>
        <v>0.20833333333333334</v>
      </c>
      <c r="E80" s="370">
        <f>'Plant &amp; Fish Production'!I29</f>
        <v>20</v>
      </c>
      <c r="F80" s="905" t="str">
        <f>'Plant &amp; Fish Production'!J29</f>
        <v/>
      </c>
      <c r="G80" s="65">
        <f>'Plant &amp; Fish Production'!K29</f>
        <v>200</v>
      </c>
      <c r="H80" s="905">
        <f>'Plant &amp; Fish Production'!L29</f>
        <v>5</v>
      </c>
      <c r="I80" s="65">
        <f>'Plant &amp; Fish Production'!M29</f>
        <v>1040</v>
      </c>
      <c r="J80" s="904">
        <f>'Plant &amp; Fish Production'!N29</f>
        <v>0</v>
      </c>
      <c r="K80" s="65">
        <f>'Plant &amp; Fish Production'!O29</f>
        <v>1040</v>
      </c>
    </row>
    <row r="81" spans="1:26" ht="15.75" customHeight="1">
      <c r="B81" s="66" t="str">
        <f>'Plant &amp; Fish Production'!F30</f>
        <v>Green Star</v>
      </c>
      <c r="C81" s="370">
        <f>'Plant &amp; Fish Production'!G30</f>
        <v>10</v>
      </c>
      <c r="D81" s="904">
        <f>'Plant &amp; Fish Production'!H30</f>
        <v>0.20833333333333334</v>
      </c>
      <c r="E81" s="370">
        <f>'Plant &amp; Fish Production'!I30</f>
        <v>24</v>
      </c>
      <c r="F81" s="905" t="str">
        <f>'Plant &amp; Fish Production'!J30</f>
        <v/>
      </c>
      <c r="G81" s="65">
        <f>'Plant &amp; Fish Production'!K30</f>
        <v>240</v>
      </c>
      <c r="H81" s="905">
        <f>'Plant &amp; Fish Production'!L30</f>
        <v>4.5</v>
      </c>
      <c r="I81" s="65">
        <f>'Plant &amp; Fish Production'!M30</f>
        <v>1386.6666666666667</v>
      </c>
      <c r="J81" s="904">
        <f>'Plant &amp; Fish Production'!N30</f>
        <v>0</v>
      </c>
      <c r="K81" s="65">
        <f>'Plant &amp; Fish Production'!O30</f>
        <v>1386.6666666666667</v>
      </c>
    </row>
    <row r="82" spans="1:26" ht="15.75" customHeight="1">
      <c r="B82" s="66" t="str">
        <f>'Plant &amp; Fish Production'!F31</f>
        <v>Mustard Greens</v>
      </c>
      <c r="C82" s="370">
        <f>'Plant &amp; Fish Production'!G31</f>
        <v>10</v>
      </c>
      <c r="D82" s="904">
        <f>'Plant &amp; Fish Production'!H31</f>
        <v>0.20833333333333334</v>
      </c>
      <c r="E82" s="370">
        <f>'Plant &amp; Fish Production'!I31</f>
        <v>24</v>
      </c>
      <c r="F82" s="905" t="str">
        <f>'Plant &amp; Fish Production'!J31</f>
        <v/>
      </c>
      <c r="G82" s="65">
        <f>'Plant &amp; Fish Production'!K31</f>
        <v>240</v>
      </c>
      <c r="H82" s="905">
        <f>'Plant &amp; Fish Production'!L31</f>
        <v>4</v>
      </c>
      <c r="I82" s="65">
        <f>'Plant &amp; Fish Production'!M31</f>
        <v>1560</v>
      </c>
      <c r="J82" s="904">
        <f>'Plant &amp; Fish Production'!N31</f>
        <v>0</v>
      </c>
      <c r="K82" s="65">
        <f>'Plant &amp; Fish Production'!O31</f>
        <v>1560</v>
      </c>
    </row>
    <row r="83" spans="1:26" ht="15.75" customHeight="1">
      <c r="B83" s="66" t="str">
        <f>'Plant &amp; Fish Production'!F32</f>
        <v>Red Russian Kale</v>
      </c>
      <c r="C83" s="370">
        <f>'Plant &amp; Fish Production'!G32</f>
        <v>8</v>
      </c>
      <c r="D83" s="904">
        <f>'Plant &amp; Fish Production'!H32</f>
        <v>0.16666666666666666</v>
      </c>
      <c r="E83" s="370">
        <f>'Plant &amp; Fish Production'!I32</f>
        <v>24</v>
      </c>
      <c r="F83" s="905" t="str">
        <f>'Plant &amp; Fish Production'!J32</f>
        <v/>
      </c>
      <c r="G83" s="65">
        <f>'Plant &amp; Fish Production'!K32</f>
        <v>192</v>
      </c>
      <c r="H83" s="905">
        <f>'Plant &amp; Fish Production'!L32</f>
        <v>5</v>
      </c>
      <c r="I83" s="65">
        <f>'Plant &amp; Fish Production'!M32</f>
        <v>998.40000000000009</v>
      </c>
      <c r="J83" s="904">
        <f>'Plant &amp; Fish Production'!N32</f>
        <v>0</v>
      </c>
      <c r="K83" s="65">
        <f>'Plant &amp; Fish Production'!O32</f>
        <v>998.40000000000009</v>
      </c>
    </row>
    <row r="84" spans="1:26" ht="15.75" hidden="1" customHeight="1">
      <c r="B84" s="66">
        <f>'Plant &amp; Fish Production'!F33</f>
        <v>0</v>
      </c>
      <c r="C84" s="370">
        <f>'Plant &amp; Fish Production'!G33</f>
        <v>0</v>
      </c>
      <c r="D84" s="904" t="str">
        <f>'Plant &amp; Fish Production'!H33</f>
        <v/>
      </c>
      <c r="E84" s="370">
        <f>'Plant &amp; Fish Production'!I33</f>
        <v>0</v>
      </c>
      <c r="F84" s="905" t="str">
        <f>'Plant &amp; Fish Production'!J33</f>
        <v/>
      </c>
      <c r="G84" s="65" t="str">
        <f>'Plant &amp; Fish Production'!K33</f>
        <v/>
      </c>
      <c r="H84" s="905">
        <f>'Plant &amp; Fish Production'!L33</f>
        <v>0</v>
      </c>
      <c r="I84" s="65" t="str">
        <f>'Plant &amp; Fish Production'!M33</f>
        <v/>
      </c>
      <c r="J84" s="904">
        <f>'Plant &amp; Fish Production'!N33</f>
        <v>0</v>
      </c>
      <c r="K84" s="65" t="str">
        <f>'Plant &amp; Fish Production'!O33</f>
        <v/>
      </c>
    </row>
    <row r="85" spans="1:26" ht="15.75" hidden="1" customHeight="1">
      <c r="B85" s="66">
        <f>'Plant &amp; Fish Production'!F34</f>
        <v>0</v>
      </c>
      <c r="C85" s="370">
        <f>'Plant &amp; Fish Production'!G34</f>
        <v>0</v>
      </c>
      <c r="D85" s="904" t="str">
        <f>'Plant &amp; Fish Production'!H34</f>
        <v/>
      </c>
      <c r="E85" s="370">
        <f>'Plant &amp; Fish Production'!I34</f>
        <v>0</v>
      </c>
      <c r="F85" s="905" t="str">
        <f>'Plant &amp; Fish Production'!J34</f>
        <v/>
      </c>
      <c r="G85" s="65" t="str">
        <f>'Plant &amp; Fish Production'!K34</f>
        <v/>
      </c>
      <c r="H85" s="905">
        <f>'Plant &amp; Fish Production'!L34</f>
        <v>0</v>
      </c>
      <c r="I85" s="65" t="str">
        <f>'Plant &amp; Fish Production'!M34</f>
        <v/>
      </c>
      <c r="J85" s="904">
        <f>'Plant &amp; Fish Production'!N34</f>
        <v>0</v>
      </c>
      <c r="K85" s="65" t="str">
        <f>'Plant &amp; Fish Production'!O34</f>
        <v/>
      </c>
    </row>
    <row r="86" spans="1:26" ht="15.75" hidden="1" customHeight="1">
      <c r="B86" s="66">
        <f>'Plant &amp; Fish Production'!F35</f>
        <v>0</v>
      </c>
      <c r="C86" s="370">
        <f>'Plant &amp; Fish Production'!G35</f>
        <v>0</v>
      </c>
      <c r="D86" s="904" t="str">
        <f>'Plant &amp; Fish Production'!H35</f>
        <v/>
      </c>
      <c r="E86" s="370">
        <f>'Plant &amp; Fish Production'!I35</f>
        <v>0</v>
      </c>
      <c r="F86" s="905" t="str">
        <f>'Plant &amp; Fish Production'!J35</f>
        <v/>
      </c>
      <c r="G86" s="65" t="str">
        <f>'Plant &amp; Fish Production'!K35</f>
        <v/>
      </c>
      <c r="H86" s="905">
        <f>'Plant &amp; Fish Production'!L35</f>
        <v>0</v>
      </c>
      <c r="I86" s="65" t="str">
        <f>'Plant &amp; Fish Production'!M35</f>
        <v/>
      </c>
      <c r="J86" s="904">
        <f>'Plant &amp; Fish Production'!N35</f>
        <v>0</v>
      </c>
      <c r="K86" s="65" t="str">
        <f>'Plant &amp; Fish Production'!O35</f>
        <v/>
      </c>
    </row>
    <row r="87" spans="1:26" ht="15.75" hidden="1" customHeight="1">
      <c r="B87" s="66">
        <f>'Plant &amp; Fish Production'!F36</f>
        <v>0</v>
      </c>
      <c r="C87" s="370">
        <f>'Plant &amp; Fish Production'!G36</f>
        <v>0</v>
      </c>
      <c r="D87" s="904" t="str">
        <f>'Plant &amp; Fish Production'!H36</f>
        <v/>
      </c>
      <c r="E87" s="370">
        <f>'Plant &amp; Fish Production'!I36</f>
        <v>0</v>
      </c>
      <c r="F87" s="905" t="str">
        <f>'Plant &amp; Fish Production'!J36</f>
        <v/>
      </c>
      <c r="G87" s="65" t="str">
        <f>'Plant &amp; Fish Production'!K36</f>
        <v/>
      </c>
      <c r="H87" s="905">
        <f>'Plant &amp; Fish Production'!L36</f>
        <v>0</v>
      </c>
      <c r="I87" s="65" t="str">
        <f>'Plant &amp; Fish Production'!M36</f>
        <v/>
      </c>
      <c r="J87" s="904">
        <f>'Plant &amp; Fish Production'!N36</f>
        <v>0</v>
      </c>
      <c r="K87" s="65" t="str">
        <f>'Plant &amp; Fish Production'!O36</f>
        <v/>
      </c>
    </row>
    <row r="88" spans="1:26" ht="15.75" hidden="1" customHeight="1">
      <c r="B88" s="66">
        <f>'Plant &amp; Fish Production'!F37</f>
        <v>0</v>
      </c>
      <c r="C88" s="370">
        <f>'Plant &amp; Fish Production'!G37</f>
        <v>0</v>
      </c>
      <c r="D88" s="904" t="str">
        <f>'Plant &amp; Fish Production'!H37</f>
        <v/>
      </c>
      <c r="E88" s="370">
        <f>'Plant &amp; Fish Production'!I37</f>
        <v>0</v>
      </c>
      <c r="F88" s="905" t="str">
        <f>'Plant &amp; Fish Production'!J37</f>
        <v/>
      </c>
      <c r="G88" s="65" t="str">
        <f>'Plant &amp; Fish Production'!K37</f>
        <v/>
      </c>
      <c r="H88" s="905">
        <f>'Plant &amp; Fish Production'!L37</f>
        <v>0</v>
      </c>
      <c r="I88" s="65" t="str">
        <f>'Plant &amp; Fish Production'!M37</f>
        <v/>
      </c>
      <c r="J88" s="904">
        <f>'Plant &amp; Fish Production'!N37</f>
        <v>0</v>
      </c>
      <c r="K88" s="65" t="str">
        <f>'Plant &amp; Fish Production'!O37</f>
        <v/>
      </c>
    </row>
    <row r="89" spans="1:26" ht="15.75" hidden="1" customHeight="1">
      <c r="B89" s="66">
        <f>'Plant &amp; Fish Production'!F38</f>
        <v>0</v>
      </c>
      <c r="C89" s="370">
        <f>'Plant &amp; Fish Production'!G38</f>
        <v>0</v>
      </c>
      <c r="D89" s="904" t="str">
        <f>'Plant &amp; Fish Production'!H38</f>
        <v/>
      </c>
      <c r="E89" s="370">
        <f>'Plant &amp; Fish Production'!I38</f>
        <v>0</v>
      </c>
      <c r="F89" s="905" t="str">
        <f>'Plant &amp; Fish Production'!J38</f>
        <v/>
      </c>
      <c r="G89" s="65" t="str">
        <f>'Plant &amp; Fish Production'!K38</f>
        <v/>
      </c>
      <c r="H89" s="905">
        <f>'Plant &amp; Fish Production'!L38</f>
        <v>0</v>
      </c>
      <c r="I89" s="65" t="str">
        <f>'Plant &amp; Fish Production'!M38</f>
        <v/>
      </c>
      <c r="J89" s="904">
        <f>'Plant &amp; Fish Production'!N38</f>
        <v>0</v>
      </c>
      <c r="K89" s="65" t="str">
        <f>'Plant &amp; Fish Production'!O38</f>
        <v/>
      </c>
    </row>
    <row r="90" spans="1:26" ht="15.75" hidden="1" customHeight="1">
      <c r="B90" s="66">
        <f>'Plant &amp; Fish Production'!F39</f>
        <v>0</v>
      </c>
      <c r="C90" s="370">
        <f>'Plant &amp; Fish Production'!G39</f>
        <v>0</v>
      </c>
      <c r="D90" s="904" t="str">
        <f>'Plant &amp; Fish Production'!H39</f>
        <v/>
      </c>
      <c r="E90" s="370">
        <f>'Plant &amp; Fish Production'!I39</f>
        <v>0</v>
      </c>
      <c r="F90" s="905" t="str">
        <f>'Plant &amp; Fish Production'!J39</f>
        <v/>
      </c>
      <c r="G90" s="65" t="str">
        <f>'Plant &amp; Fish Production'!K39</f>
        <v/>
      </c>
      <c r="H90" s="905">
        <f>'Plant &amp; Fish Production'!L39</f>
        <v>0</v>
      </c>
      <c r="I90" s="65" t="str">
        <f>'Plant &amp; Fish Production'!M39</f>
        <v/>
      </c>
      <c r="J90" s="904">
        <f>'Plant &amp; Fish Production'!N39</f>
        <v>0</v>
      </c>
      <c r="K90" s="65" t="str">
        <f>'Plant &amp; Fish Production'!O39</f>
        <v/>
      </c>
    </row>
    <row r="91" spans="1:26" ht="15.75" hidden="1" customHeight="1">
      <c r="B91" s="66">
        <f>'Plant &amp; Fish Production'!F40</f>
        <v>0</v>
      </c>
      <c r="C91" s="370">
        <f>'Plant &amp; Fish Production'!G40</f>
        <v>0</v>
      </c>
      <c r="D91" s="904" t="str">
        <f>'Plant &amp; Fish Production'!H40</f>
        <v/>
      </c>
      <c r="E91" s="370">
        <f>'Plant &amp; Fish Production'!I40</f>
        <v>0</v>
      </c>
      <c r="F91" s="905" t="str">
        <f>'Plant &amp; Fish Production'!J40</f>
        <v/>
      </c>
      <c r="G91" s="65" t="str">
        <f>'Plant &amp; Fish Production'!K40</f>
        <v/>
      </c>
      <c r="H91" s="905">
        <f>'Plant &amp; Fish Production'!L40</f>
        <v>0</v>
      </c>
      <c r="I91" s="65" t="str">
        <f>'Plant &amp; Fish Production'!M40</f>
        <v/>
      </c>
      <c r="J91" s="904">
        <f>'Plant &amp; Fish Production'!N40</f>
        <v>0</v>
      </c>
      <c r="K91" s="65" t="str">
        <f>'Plant &amp; Fish Production'!O40</f>
        <v/>
      </c>
    </row>
    <row r="92" spans="1:26" ht="15.75" hidden="1" customHeight="1">
      <c r="B92" s="66">
        <f>'Plant &amp; Fish Production'!F41</f>
        <v>0</v>
      </c>
      <c r="C92" s="370">
        <f>'Plant &amp; Fish Production'!G41</f>
        <v>0</v>
      </c>
      <c r="D92" s="904" t="str">
        <f>'Plant &amp; Fish Production'!H41</f>
        <v/>
      </c>
      <c r="E92" s="370">
        <f>'Plant &amp; Fish Production'!I41</f>
        <v>0</v>
      </c>
      <c r="F92" s="905" t="str">
        <f>'Plant &amp; Fish Production'!J41</f>
        <v/>
      </c>
      <c r="G92" s="65" t="str">
        <f>'Plant &amp; Fish Production'!K41</f>
        <v/>
      </c>
      <c r="H92" s="905">
        <f>'Plant &amp; Fish Production'!L41</f>
        <v>0</v>
      </c>
      <c r="I92" s="65" t="str">
        <f>'Plant &amp; Fish Production'!M41</f>
        <v/>
      </c>
      <c r="J92" s="904">
        <f>'Plant &amp; Fish Production'!N41</f>
        <v>0</v>
      </c>
      <c r="K92" s="65" t="str">
        <f>'Plant &amp; Fish Production'!O41</f>
        <v/>
      </c>
    </row>
    <row r="93" spans="1:26" ht="15.75" customHeight="1">
      <c r="B93" s="578" t="str">
        <f>'Plant &amp; Fish Production'!F42</f>
        <v xml:space="preserve">Total Raft Boards </v>
      </c>
      <c r="C93" s="623">
        <f>'Plant &amp; Fish Production'!G42</f>
        <v>48</v>
      </c>
      <c r="D93" s="623">
        <f>'Plant &amp; Fish Production'!H42</f>
        <v>0</v>
      </c>
      <c r="E93" s="623">
        <f>'Plant &amp; Fish Production'!I42</f>
        <v>0</v>
      </c>
      <c r="F93" s="623">
        <f>'Plant &amp; Fish Production'!J42</f>
        <v>0</v>
      </c>
      <c r="G93" s="880">
        <f>SUM(G79:G83)</f>
        <v>1152</v>
      </c>
      <c r="H93" s="881">
        <f>'Plant &amp; Fish Production'!L42</f>
        <v>4.7</v>
      </c>
      <c r="I93" s="880">
        <f>'Plant &amp; Fish Production'!M42</f>
        <v>6441.0666666666675</v>
      </c>
      <c r="J93" s="623">
        <f>'Plant &amp; Fish Production'!N42</f>
        <v>0</v>
      </c>
      <c r="K93" s="880">
        <f>'Plant &amp; Fish Production'!O42</f>
        <v>6441.0666666666675</v>
      </c>
    </row>
    <row r="94" spans="1:26" ht="15.75" customHeight="1">
      <c r="B94" s="6"/>
    </row>
    <row r="95" spans="1:26" ht="15.75" customHeight="1">
      <c r="B95" s="6" t="s">
        <v>925</v>
      </c>
    </row>
    <row r="96" spans="1:26" ht="15.75" customHeight="1">
      <c r="A96" s="13"/>
      <c r="B96" s="890" t="str">
        <f>'REV &amp; COGS'!A34</f>
        <v>Crops</v>
      </c>
      <c r="C96" s="891" t="str">
        <f>'REV &amp; COGS'!K34</f>
        <v>Product Sold by</v>
      </c>
      <c r="D96" s="891" t="str">
        <f>'REV &amp; COGS'!L34</f>
        <v>Packaging Type</v>
      </c>
      <c r="E96" s="891" t="str">
        <f>'REV &amp; COGS'!O34</f>
        <v>Units Sold</v>
      </c>
      <c r="F96" s="891" t="str">
        <f>'REV &amp; COGS'!Q34</f>
        <v>Sale price per unit</v>
      </c>
      <c r="G96" s="891" t="str">
        <f>'REV &amp; COGS'!R34</f>
        <v>Oct - Mar Rev</v>
      </c>
      <c r="H96" s="891" t="str">
        <f>'REV &amp; COGS'!S34</f>
        <v>Avg Mth</v>
      </c>
      <c r="I96" s="13"/>
      <c r="J96" s="13"/>
      <c r="K96" s="13"/>
      <c r="L96" s="13"/>
      <c r="M96" s="13"/>
      <c r="N96" s="13"/>
      <c r="O96" s="13"/>
      <c r="P96" s="13"/>
      <c r="Q96" s="13"/>
      <c r="R96" s="13"/>
      <c r="S96" s="13"/>
      <c r="T96" s="13"/>
      <c r="U96" s="13"/>
      <c r="V96" s="13"/>
      <c r="W96" s="13"/>
      <c r="X96" s="13"/>
      <c r="Y96" s="13"/>
      <c r="Z96" s="13"/>
    </row>
    <row r="97" spans="2:8" ht="15.75" customHeight="1">
      <c r="B97" s="66" t="str">
        <f>'REV &amp; COGS'!A35</f>
        <v>Romaine</v>
      </c>
      <c r="C97" s="370">
        <f>'REV &amp; COGS'!K35</f>
        <v>0</v>
      </c>
      <c r="D97" s="370">
        <f>'REV &amp; COGS'!L35</f>
        <v>0</v>
      </c>
      <c r="E97" s="426" t="str">
        <f>'REV &amp; COGS'!O35</f>
        <v/>
      </c>
      <c r="F97" s="624">
        <f>'REV &amp; COGS'!Q35</f>
        <v>0</v>
      </c>
      <c r="G97" s="906" t="str">
        <f>'REV &amp; COGS'!R35</f>
        <v/>
      </c>
      <c r="H97" s="906" t="str">
        <f>'REV &amp; COGS'!S35</f>
        <v/>
      </c>
    </row>
    <row r="98" spans="2:8" ht="15.75" customHeight="1">
      <c r="B98" s="66" t="str">
        <f>'REV &amp; COGS'!A36</f>
        <v>Bibb Lettuce</v>
      </c>
      <c r="C98" s="370">
        <f>'REV &amp; COGS'!K36</f>
        <v>0</v>
      </c>
      <c r="D98" s="370">
        <f>'REV &amp; COGS'!L36</f>
        <v>0</v>
      </c>
      <c r="E98" s="426" t="str">
        <f>'REV &amp; COGS'!O36</f>
        <v/>
      </c>
      <c r="F98" s="624">
        <f>'REV &amp; COGS'!Q36</f>
        <v>0</v>
      </c>
      <c r="G98" s="906" t="str">
        <f>'REV &amp; COGS'!R36</f>
        <v/>
      </c>
      <c r="H98" s="906" t="str">
        <f>'REV &amp; COGS'!S36</f>
        <v/>
      </c>
    </row>
    <row r="99" spans="2:8" ht="15.75" customHeight="1">
      <c r="B99" s="66" t="str">
        <f>'REV &amp; COGS'!A37</f>
        <v>Green Star</v>
      </c>
      <c r="C99" s="370">
        <f>'REV &amp; COGS'!K37</f>
        <v>0</v>
      </c>
      <c r="D99" s="370">
        <f>'REV &amp; COGS'!L37</f>
        <v>0</v>
      </c>
      <c r="E99" s="426" t="str">
        <f>'REV &amp; COGS'!O37</f>
        <v/>
      </c>
      <c r="F99" s="624">
        <f>'REV &amp; COGS'!Q37</f>
        <v>0</v>
      </c>
      <c r="G99" s="906" t="str">
        <f>'REV &amp; COGS'!R37</f>
        <v/>
      </c>
      <c r="H99" s="906" t="str">
        <f>'REV &amp; COGS'!S37</f>
        <v/>
      </c>
    </row>
    <row r="100" spans="2:8" ht="15.75" customHeight="1">
      <c r="B100" s="66" t="str">
        <f>'REV &amp; COGS'!A38</f>
        <v>Mustard Greens</v>
      </c>
      <c r="C100" s="370">
        <f>'REV &amp; COGS'!K38</f>
        <v>0</v>
      </c>
      <c r="D100" s="370">
        <f>'REV &amp; COGS'!L38</f>
        <v>0</v>
      </c>
      <c r="E100" s="426" t="str">
        <f>'REV &amp; COGS'!O38</f>
        <v/>
      </c>
      <c r="F100" s="624">
        <f>'REV &amp; COGS'!Q38</f>
        <v>0</v>
      </c>
      <c r="G100" s="906" t="str">
        <f>'REV &amp; COGS'!R38</f>
        <v/>
      </c>
      <c r="H100" s="906" t="str">
        <f>'REV &amp; COGS'!S38</f>
        <v/>
      </c>
    </row>
    <row r="101" spans="2:8" ht="15.75" customHeight="1">
      <c r="B101" s="66" t="str">
        <f>'REV &amp; COGS'!A39</f>
        <v>Red Russian Kale</v>
      </c>
      <c r="C101" s="370">
        <f>'REV &amp; COGS'!K39</f>
        <v>0</v>
      </c>
      <c r="D101" s="370">
        <f>'REV &amp; COGS'!L39</f>
        <v>0</v>
      </c>
      <c r="E101" s="426" t="str">
        <f>'REV &amp; COGS'!O39</f>
        <v/>
      </c>
      <c r="F101" s="624">
        <f>'REV &amp; COGS'!Q39</f>
        <v>0</v>
      </c>
      <c r="G101" s="906" t="str">
        <f>'REV &amp; COGS'!R39</f>
        <v/>
      </c>
      <c r="H101" s="906" t="str">
        <f>'REV &amp; COGS'!S39</f>
        <v/>
      </c>
    </row>
    <row r="102" spans="2:8" ht="15.75" hidden="1" customHeight="1">
      <c r="B102" s="66" t="str">
        <f>'REV &amp; COGS'!A40</f>
        <v/>
      </c>
      <c r="C102" s="370">
        <f>'REV &amp; COGS'!K40</f>
        <v>0</v>
      </c>
      <c r="D102" s="370">
        <f>'REV &amp; COGS'!L40</f>
        <v>0</v>
      </c>
      <c r="E102" s="426" t="str">
        <f>'REV &amp; COGS'!O40</f>
        <v/>
      </c>
      <c r="F102" s="624">
        <f>'REV &amp; COGS'!Q40</f>
        <v>0</v>
      </c>
      <c r="G102" s="906" t="str">
        <f>'REV &amp; COGS'!R40</f>
        <v/>
      </c>
      <c r="H102" s="906" t="str">
        <f>'REV &amp; COGS'!S40</f>
        <v/>
      </c>
    </row>
    <row r="103" spans="2:8" ht="15.75" hidden="1" customHeight="1">
      <c r="B103" s="66" t="str">
        <f>'REV &amp; COGS'!A41</f>
        <v/>
      </c>
      <c r="C103" s="370">
        <f>'REV &amp; COGS'!K41</f>
        <v>0</v>
      </c>
      <c r="D103" s="370">
        <f>'REV &amp; COGS'!L41</f>
        <v>0</v>
      </c>
      <c r="E103" s="426" t="str">
        <f>'REV &amp; COGS'!O41</f>
        <v/>
      </c>
      <c r="F103" s="624">
        <f>'REV &amp; COGS'!Q41</f>
        <v>0</v>
      </c>
      <c r="G103" s="906" t="str">
        <f>'REV &amp; COGS'!R41</f>
        <v/>
      </c>
      <c r="H103" s="906" t="str">
        <f>'REV &amp; COGS'!S41</f>
        <v/>
      </c>
    </row>
    <row r="104" spans="2:8" ht="15.75" hidden="1" customHeight="1">
      <c r="B104" s="66" t="str">
        <f>'REV &amp; COGS'!A42</f>
        <v/>
      </c>
      <c r="C104" s="370">
        <f>'REV &amp; COGS'!K42</f>
        <v>0</v>
      </c>
      <c r="D104" s="370">
        <f>'REV &amp; COGS'!L42</f>
        <v>0</v>
      </c>
      <c r="E104" s="426" t="str">
        <f>'REV &amp; COGS'!O42</f>
        <v/>
      </c>
      <c r="F104" s="624">
        <f>'REV &amp; COGS'!Q42</f>
        <v>0</v>
      </c>
      <c r="G104" s="906" t="str">
        <f>'REV &amp; COGS'!R42</f>
        <v/>
      </c>
      <c r="H104" s="906" t="str">
        <f>'REV &amp; COGS'!S42</f>
        <v/>
      </c>
    </row>
    <row r="105" spans="2:8" ht="15.75" hidden="1" customHeight="1">
      <c r="B105" s="66" t="str">
        <f>'REV &amp; COGS'!A43</f>
        <v/>
      </c>
      <c r="C105" s="370">
        <f>'REV &amp; COGS'!K43</f>
        <v>0</v>
      </c>
      <c r="D105" s="370">
        <f>'REV &amp; COGS'!L43</f>
        <v>0</v>
      </c>
      <c r="E105" s="426" t="str">
        <f>'REV &amp; COGS'!O43</f>
        <v/>
      </c>
      <c r="F105" s="624">
        <f>'REV &amp; COGS'!Q43</f>
        <v>0</v>
      </c>
      <c r="G105" s="906" t="str">
        <f>'REV &amp; COGS'!R43</f>
        <v/>
      </c>
      <c r="H105" s="906" t="str">
        <f>'REV &amp; COGS'!S43</f>
        <v/>
      </c>
    </row>
    <row r="106" spans="2:8" ht="15.75" hidden="1" customHeight="1">
      <c r="B106" s="66" t="str">
        <f>'REV &amp; COGS'!A44</f>
        <v/>
      </c>
      <c r="C106" s="370">
        <f>'REV &amp; COGS'!K44</f>
        <v>0</v>
      </c>
      <c r="D106" s="370">
        <f>'REV &amp; COGS'!L44</f>
        <v>0</v>
      </c>
      <c r="E106" s="426" t="str">
        <f>'REV &amp; COGS'!O44</f>
        <v/>
      </c>
      <c r="F106" s="624">
        <f>'REV &amp; COGS'!Q44</f>
        <v>0</v>
      </c>
      <c r="G106" s="906" t="str">
        <f>'REV &amp; COGS'!R44</f>
        <v/>
      </c>
      <c r="H106" s="906" t="str">
        <f>'REV &amp; COGS'!S44</f>
        <v/>
      </c>
    </row>
    <row r="107" spans="2:8" ht="15.75" hidden="1" customHeight="1">
      <c r="B107" s="66" t="str">
        <f>'REV &amp; COGS'!A45</f>
        <v/>
      </c>
      <c r="C107" s="370">
        <f>'REV &amp; COGS'!K45</f>
        <v>0</v>
      </c>
      <c r="D107" s="370">
        <f>'REV &amp; COGS'!L45</f>
        <v>0</v>
      </c>
      <c r="E107" s="426" t="str">
        <f>'REV &amp; COGS'!O45</f>
        <v/>
      </c>
      <c r="F107" s="624">
        <f>'REV &amp; COGS'!Q45</f>
        <v>0</v>
      </c>
      <c r="G107" s="906" t="str">
        <f>'REV &amp; COGS'!R45</f>
        <v/>
      </c>
      <c r="H107" s="906" t="str">
        <f>'REV &amp; COGS'!S45</f>
        <v/>
      </c>
    </row>
    <row r="108" spans="2:8" ht="15.75" hidden="1" customHeight="1">
      <c r="B108" s="66" t="str">
        <f>'REV &amp; COGS'!A46</f>
        <v/>
      </c>
      <c r="C108" s="370">
        <f>'REV &amp; COGS'!K46</f>
        <v>0</v>
      </c>
      <c r="D108" s="370">
        <f>'REV &amp; COGS'!L46</f>
        <v>0</v>
      </c>
      <c r="E108" s="426" t="str">
        <f>'REV &amp; COGS'!O46</f>
        <v/>
      </c>
      <c r="F108" s="624">
        <f>'REV &amp; COGS'!Q46</f>
        <v>0</v>
      </c>
      <c r="G108" s="906" t="str">
        <f>'REV &amp; COGS'!R46</f>
        <v/>
      </c>
      <c r="H108" s="906" t="str">
        <f>'REV &amp; COGS'!S46</f>
        <v/>
      </c>
    </row>
    <row r="109" spans="2:8" ht="15.75" hidden="1" customHeight="1">
      <c r="B109" s="66" t="str">
        <f>'REV &amp; COGS'!A47</f>
        <v/>
      </c>
      <c r="C109" s="370">
        <f>'REV &amp; COGS'!K47</f>
        <v>0</v>
      </c>
      <c r="D109" s="370">
        <f>'REV &amp; COGS'!L47</f>
        <v>0</v>
      </c>
      <c r="E109" s="426" t="str">
        <f>'REV &amp; COGS'!O47</f>
        <v/>
      </c>
      <c r="F109" s="624">
        <f>'REV &amp; COGS'!Q47</f>
        <v>0</v>
      </c>
      <c r="G109" s="906" t="str">
        <f>'REV &amp; COGS'!R47</f>
        <v/>
      </c>
      <c r="H109" s="906" t="str">
        <f>'REV &amp; COGS'!S47</f>
        <v/>
      </c>
    </row>
    <row r="110" spans="2:8" ht="15.75" hidden="1" customHeight="1">
      <c r="B110" s="66" t="str">
        <f>'REV &amp; COGS'!A48</f>
        <v/>
      </c>
      <c r="C110" s="370">
        <f>'REV &amp; COGS'!K48</f>
        <v>0</v>
      </c>
      <c r="D110" s="370">
        <f>'REV &amp; COGS'!L48</f>
        <v>0</v>
      </c>
      <c r="E110" s="426" t="str">
        <f>'REV &amp; COGS'!O48</f>
        <v/>
      </c>
      <c r="F110" s="624">
        <f>'REV &amp; COGS'!Q48</f>
        <v>0</v>
      </c>
      <c r="G110" s="906" t="str">
        <f>'REV &amp; COGS'!R48</f>
        <v/>
      </c>
      <c r="H110" s="906" t="str">
        <f>'REV &amp; COGS'!S48</f>
        <v/>
      </c>
    </row>
    <row r="111" spans="2:8" ht="15.75" customHeight="1">
      <c r="B111" s="578" t="str">
        <f>'REV &amp; COGS'!A49</f>
        <v>Totals</v>
      </c>
      <c r="C111" s="623">
        <f>'REV &amp; COGS'!K49</f>
        <v>0</v>
      </c>
      <c r="D111" s="623">
        <f>'REV &amp; COGS'!L49</f>
        <v>0</v>
      </c>
      <c r="E111" s="888">
        <f>'REV &amp; COGS'!O49</f>
        <v>0</v>
      </c>
      <c r="F111" s="588">
        <f>'REV &amp; COGS'!Q49</f>
        <v>0</v>
      </c>
      <c r="G111" s="889">
        <f>'REV &amp; COGS'!R49</f>
        <v>0</v>
      </c>
      <c r="H111" s="889">
        <f>'REV &amp; COGS'!S49</f>
        <v>0</v>
      </c>
    </row>
    <row r="112" spans="2:8" ht="15.75" customHeight="1">
      <c r="B112" s="28"/>
      <c r="C112" s="94"/>
      <c r="D112" s="94"/>
      <c r="E112" s="94"/>
      <c r="F112" s="94"/>
    </row>
    <row r="113" spans="1:26" ht="15.75" customHeight="1">
      <c r="B113" s="28" t="s">
        <v>926</v>
      </c>
      <c r="C113" s="94"/>
      <c r="D113" s="94"/>
      <c r="E113" s="94"/>
      <c r="F113" s="94"/>
    </row>
    <row r="114" spans="1:26" ht="15.75" customHeight="1">
      <c r="A114" s="13"/>
      <c r="B114" s="890" t="str">
        <f>'REV &amp; COGS'!A34</f>
        <v>Crops</v>
      </c>
      <c r="C114" s="907" t="str">
        <f>'REV &amp; COGS'!B34</f>
        <v>Seed cost per plant</v>
      </c>
      <c r="D114" s="907" t="str">
        <f>'REV &amp; COGS'!C34</f>
        <v>Cost per starter plug</v>
      </c>
      <c r="E114" s="907" t="str">
        <f>'REV &amp; COGS'!D34</f>
        <v>Seeding Cost per plant</v>
      </c>
      <c r="F114" s="891" t="str">
        <f>'REV &amp; COGS'!E34</f>
        <v>Plants Sewn</v>
      </c>
      <c r="G114" s="907" t="str">
        <f>'REV &amp; COGS'!F34</f>
        <v>Total Cost Plants</v>
      </c>
      <c r="H114" s="891" t="str">
        <f>'REV &amp; COGS'!G34</f>
        <v>Loss Rate</v>
      </c>
      <c r="I114" s="891" t="str">
        <f>'REV &amp; COGS'!H34</f>
        <v>Sellable Plants</v>
      </c>
      <c r="J114" s="13"/>
      <c r="K114" s="13"/>
      <c r="L114" s="13"/>
      <c r="M114" s="13"/>
      <c r="N114" s="13"/>
      <c r="O114" s="13"/>
      <c r="P114" s="13"/>
      <c r="Q114" s="13"/>
      <c r="R114" s="13"/>
      <c r="S114" s="13"/>
      <c r="T114" s="13"/>
      <c r="U114" s="13"/>
      <c r="V114" s="13"/>
      <c r="W114" s="13"/>
      <c r="X114" s="13"/>
      <c r="Y114" s="13"/>
      <c r="Z114" s="13"/>
    </row>
    <row r="115" spans="1:26" ht="15.75" customHeight="1">
      <c r="B115" s="66" t="str">
        <f>'REV &amp; COGS'!A35</f>
        <v>Romaine</v>
      </c>
      <c r="C115" s="624">
        <f>'REV &amp; COGS'!B35</f>
        <v>0</v>
      </c>
      <c r="D115" s="624">
        <f>'REV &amp; COGS'!C35</f>
        <v>0</v>
      </c>
      <c r="E115" s="624" t="str">
        <f>'REV &amp; COGS'!D35</f>
        <v/>
      </c>
      <c r="F115" s="65">
        <f>'REV &amp; COGS'!E35</f>
        <v>1456</v>
      </c>
      <c r="G115" s="906" t="str">
        <f>'REV &amp; COGS'!F35</f>
        <v/>
      </c>
      <c r="H115" s="904" t="str">
        <f>'REV &amp; COGS'!G35</f>
        <v/>
      </c>
      <c r="I115" s="65" t="str">
        <f>'REV &amp; COGS'!H35</f>
        <v/>
      </c>
    </row>
    <row r="116" spans="1:26" ht="15.75" customHeight="1">
      <c r="B116" s="66" t="str">
        <f>'REV &amp; COGS'!A36</f>
        <v>Bibb Lettuce</v>
      </c>
      <c r="C116" s="624">
        <f>'REV &amp; COGS'!B36</f>
        <v>0</v>
      </c>
      <c r="D116" s="624">
        <f>'REV &amp; COGS'!C36</f>
        <v>0</v>
      </c>
      <c r="E116" s="624" t="str">
        <f>'REV &amp; COGS'!D36</f>
        <v/>
      </c>
      <c r="F116" s="65">
        <f>'REV &amp; COGS'!E36</f>
        <v>1040</v>
      </c>
      <c r="G116" s="906" t="str">
        <f>'REV &amp; COGS'!F36</f>
        <v/>
      </c>
      <c r="H116" s="904" t="str">
        <f>'REV &amp; COGS'!G36</f>
        <v/>
      </c>
      <c r="I116" s="65" t="str">
        <f>'REV &amp; COGS'!H36</f>
        <v/>
      </c>
    </row>
    <row r="117" spans="1:26" ht="15.75" customHeight="1">
      <c r="B117" s="66" t="str">
        <f>'REV &amp; COGS'!A37</f>
        <v>Green Star</v>
      </c>
      <c r="C117" s="624">
        <f>'REV &amp; COGS'!B37</f>
        <v>0</v>
      </c>
      <c r="D117" s="624">
        <f>'REV &amp; COGS'!C37</f>
        <v>0</v>
      </c>
      <c r="E117" s="624" t="str">
        <f>'REV &amp; COGS'!D37</f>
        <v/>
      </c>
      <c r="F117" s="65">
        <f>'REV &amp; COGS'!E37</f>
        <v>1386.6666666666667</v>
      </c>
      <c r="G117" s="906" t="str">
        <f>'REV &amp; COGS'!F37</f>
        <v/>
      </c>
      <c r="H117" s="904" t="str">
        <f>'REV &amp; COGS'!G37</f>
        <v/>
      </c>
      <c r="I117" s="65" t="str">
        <f>'REV &amp; COGS'!H37</f>
        <v/>
      </c>
    </row>
    <row r="118" spans="1:26" ht="15.75" customHeight="1">
      <c r="B118" s="66" t="str">
        <f>'REV &amp; COGS'!A38</f>
        <v>Mustard Greens</v>
      </c>
      <c r="C118" s="624">
        <f>'REV &amp; COGS'!B38</f>
        <v>0</v>
      </c>
      <c r="D118" s="624">
        <f>'REV &amp; COGS'!C38</f>
        <v>0</v>
      </c>
      <c r="E118" s="624" t="str">
        <f>'REV &amp; COGS'!D38</f>
        <v/>
      </c>
      <c r="F118" s="65">
        <f>'REV &amp; COGS'!E38</f>
        <v>1560</v>
      </c>
      <c r="G118" s="906" t="str">
        <f>'REV &amp; COGS'!F38</f>
        <v/>
      </c>
      <c r="H118" s="904" t="str">
        <f>'REV &amp; COGS'!G38</f>
        <v/>
      </c>
      <c r="I118" s="65" t="str">
        <f>'REV &amp; COGS'!H38</f>
        <v/>
      </c>
    </row>
    <row r="119" spans="1:26" ht="15.75" customHeight="1">
      <c r="B119" s="66" t="str">
        <f>'REV &amp; COGS'!A39</f>
        <v>Red Russian Kale</v>
      </c>
      <c r="C119" s="624">
        <f>'REV &amp; COGS'!B39</f>
        <v>0</v>
      </c>
      <c r="D119" s="624">
        <f>'REV &amp; COGS'!C39</f>
        <v>0</v>
      </c>
      <c r="E119" s="624" t="str">
        <f>'REV &amp; COGS'!D39</f>
        <v/>
      </c>
      <c r="F119" s="65">
        <f>'REV &amp; COGS'!E39</f>
        <v>998.40000000000009</v>
      </c>
      <c r="G119" s="906" t="str">
        <f>'REV &amp; COGS'!F39</f>
        <v/>
      </c>
      <c r="H119" s="904" t="str">
        <f>'REV &amp; COGS'!G39</f>
        <v/>
      </c>
      <c r="I119" s="65" t="str">
        <f>'REV &amp; COGS'!H39</f>
        <v/>
      </c>
    </row>
    <row r="120" spans="1:26" ht="15.75" hidden="1" customHeight="1">
      <c r="B120" s="66" t="str">
        <f>'REV &amp; COGS'!A40</f>
        <v/>
      </c>
      <c r="C120" s="624">
        <f>'REV &amp; COGS'!B40</f>
        <v>0</v>
      </c>
      <c r="D120" s="624">
        <f>'REV &amp; COGS'!C40</f>
        <v>0</v>
      </c>
      <c r="E120" s="624" t="str">
        <f>'REV &amp; COGS'!D40</f>
        <v/>
      </c>
      <c r="F120" s="65" t="str">
        <f>'REV &amp; COGS'!E40</f>
        <v/>
      </c>
      <c r="G120" s="906" t="str">
        <f>'REV &amp; COGS'!F40</f>
        <v/>
      </c>
      <c r="H120" s="904" t="str">
        <f>'REV &amp; COGS'!G40</f>
        <v/>
      </c>
      <c r="I120" s="65" t="str">
        <f>'REV &amp; COGS'!H40</f>
        <v/>
      </c>
    </row>
    <row r="121" spans="1:26" ht="15.75" hidden="1" customHeight="1">
      <c r="B121" s="66" t="str">
        <f>'REV &amp; COGS'!A41</f>
        <v/>
      </c>
      <c r="C121" s="624">
        <f>'REV &amp; COGS'!B41</f>
        <v>0</v>
      </c>
      <c r="D121" s="624">
        <f>'REV &amp; COGS'!C41</f>
        <v>0</v>
      </c>
      <c r="E121" s="624" t="str">
        <f>'REV &amp; COGS'!D41</f>
        <v/>
      </c>
      <c r="F121" s="65" t="str">
        <f>'REV &amp; COGS'!E41</f>
        <v/>
      </c>
      <c r="G121" s="906" t="str">
        <f>'REV &amp; COGS'!F41</f>
        <v/>
      </c>
      <c r="H121" s="904" t="str">
        <f>'REV &amp; COGS'!G41</f>
        <v/>
      </c>
      <c r="I121" s="65" t="str">
        <f>'REV &amp; COGS'!H41</f>
        <v/>
      </c>
    </row>
    <row r="122" spans="1:26" ht="15.75" hidden="1" customHeight="1">
      <c r="B122" s="66" t="str">
        <f>'REV &amp; COGS'!A42</f>
        <v/>
      </c>
      <c r="C122" s="624">
        <f>'REV &amp; COGS'!B42</f>
        <v>0</v>
      </c>
      <c r="D122" s="624">
        <f>'REV &amp; COGS'!C42</f>
        <v>0</v>
      </c>
      <c r="E122" s="624" t="str">
        <f>'REV &amp; COGS'!D42</f>
        <v/>
      </c>
      <c r="F122" s="65" t="str">
        <f>'REV &amp; COGS'!E42</f>
        <v/>
      </c>
      <c r="G122" s="906" t="str">
        <f>'REV &amp; COGS'!F42</f>
        <v/>
      </c>
      <c r="H122" s="904" t="str">
        <f>'REV &amp; COGS'!G42</f>
        <v/>
      </c>
      <c r="I122" s="65" t="str">
        <f>'REV &amp; COGS'!H42</f>
        <v/>
      </c>
    </row>
    <row r="123" spans="1:26" ht="15.75" hidden="1" customHeight="1">
      <c r="B123" s="66" t="str">
        <f>'REV &amp; COGS'!A43</f>
        <v/>
      </c>
      <c r="C123" s="624">
        <f>'REV &amp; COGS'!B43</f>
        <v>0</v>
      </c>
      <c r="D123" s="624">
        <f>'REV &amp; COGS'!C43</f>
        <v>0</v>
      </c>
      <c r="E123" s="624" t="str">
        <f>'REV &amp; COGS'!D43</f>
        <v/>
      </c>
      <c r="F123" s="65" t="str">
        <f>'REV &amp; COGS'!E43</f>
        <v/>
      </c>
      <c r="G123" s="906" t="str">
        <f>'REV &amp; COGS'!F43</f>
        <v/>
      </c>
      <c r="H123" s="904" t="str">
        <f>'REV &amp; COGS'!G43</f>
        <v/>
      </c>
      <c r="I123" s="65" t="str">
        <f>'REV &amp; COGS'!H43</f>
        <v/>
      </c>
    </row>
    <row r="124" spans="1:26" ht="15.75" hidden="1" customHeight="1">
      <c r="B124" s="66" t="str">
        <f>'REV &amp; COGS'!A44</f>
        <v/>
      </c>
      <c r="C124" s="624">
        <f>'REV &amp; COGS'!B44</f>
        <v>0</v>
      </c>
      <c r="D124" s="624">
        <f>'REV &amp; COGS'!C44</f>
        <v>0</v>
      </c>
      <c r="E124" s="624" t="str">
        <f>'REV &amp; COGS'!D44</f>
        <v/>
      </c>
      <c r="F124" s="65" t="str">
        <f>'REV &amp; COGS'!E44</f>
        <v/>
      </c>
      <c r="G124" s="906" t="str">
        <f>'REV &amp; COGS'!F44</f>
        <v/>
      </c>
      <c r="H124" s="904" t="str">
        <f>'REV &amp; COGS'!G44</f>
        <v/>
      </c>
      <c r="I124" s="65" t="str">
        <f>'REV &amp; COGS'!H44</f>
        <v/>
      </c>
    </row>
    <row r="125" spans="1:26" ht="15.75" hidden="1" customHeight="1">
      <c r="B125" s="66" t="str">
        <f>'REV &amp; COGS'!A45</f>
        <v/>
      </c>
      <c r="C125" s="624">
        <f>'REV &amp; COGS'!B45</f>
        <v>0</v>
      </c>
      <c r="D125" s="624">
        <f>'REV &amp; COGS'!C45</f>
        <v>0</v>
      </c>
      <c r="E125" s="624" t="str">
        <f>'REV &amp; COGS'!D45</f>
        <v/>
      </c>
      <c r="F125" s="65" t="str">
        <f>'REV &amp; COGS'!E45</f>
        <v/>
      </c>
      <c r="G125" s="906" t="str">
        <f>'REV &amp; COGS'!F45</f>
        <v/>
      </c>
      <c r="H125" s="904" t="str">
        <f>'REV &amp; COGS'!G45</f>
        <v/>
      </c>
      <c r="I125" s="65" t="str">
        <f>'REV &amp; COGS'!H45</f>
        <v/>
      </c>
    </row>
    <row r="126" spans="1:26" ht="15.75" hidden="1" customHeight="1">
      <c r="B126" s="66" t="str">
        <f>'REV &amp; COGS'!A46</f>
        <v/>
      </c>
      <c r="C126" s="624">
        <f>'REV &amp; COGS'!B46</f>
        <v>0</v>
      </c>
      <c r="D126" s="624">
        <f>'REV &amp; COGS'!C46</f>
        <v>0</v>
      </c>
      <c r="E126" s="624" t="str">
        <f>'REV &amp; COGS'!D46</f>
        <v/>
      </c>
      <c r="F126" s="65" t="str">
        <f>'REV &amp; COGS'!E46</f>
        <v/>
      </c>
      <c r="G126" s="906" t="str">
        <f>'REV &amp; COGS'!F46</f>
        <v/>
      </c>
      <c r="H126" s="904" t="str">
        <f>'REV &amp; COGS'!G46</f>
        <v/>
      </c>
      <c r="I126" s="65" t="str">
        <f>'REV &amp; COGS'!H46</f>
        <v/>
      </c>
    </row>
    <row r="127" spans="1:26" ht="15.75" hidden="1" customHeight="1">
      <c r="B127" s="66" t="str">
        <f>'REV &amp; COGS'!A47</f>
        <v/>
      </c>
      <c r="C127" s="624">
        <f>'REV &amp; COGS'!B47</f>
        <v>0</v>
      </c>
      <c r="D127" s="624">
        <f>'REV &amp; COGS'!C47</f>
        <v>0</v>
      </c>
      <c r="E127" s="624" t="str">
        <f>'REV &amp; COGS'!D47</f>
        <v/>
      </c>
      <c r="F127" s="65" t="str">
        <f>'REV &amp; COGS'!E47</f>
        <v/>
      </c>
      <c r="G127" s="906" t="str">
        <f>'REV &amp; COGS'!F47</f>
        <v/>
      </c>
      <c r="H127" s="904" t="str">
        <f>'REV &amp; COGS'!G47</f>
        <v/>
      </c>
      <c r="I127" s="65" t="str">
        <f>'REV &amp; COGS'!H47</f>
        <v/>
      </c>
    </row>
    <row r="128" spans="1:26" ht="15.75" hidden="1" customHeight="1">
      <c r="B128" s="66" t="str">
        <f>'REV &amp; COGS'!A48</f>
        <v/>
      </c>
      <c r="C128" s="624">
        <f>'REV &amp; COGS'!B48</f>
        <v>0</v>
      </c>
      <c r="D128" s="624">
        <f>'REV &amp; COGS'!C48</f>
        <v>0</v>
      </c>
      <c r="E128" s="624" t="str">
        <f>'REV &amp; COGS'!D48</f>
        <v/>
      </c>
      <c r="F128" s="65" t="str">
        <f>'REV &amp; COGS'!E48</f>
        <v/>
      </c>
      <c r="G128" s="906" t="str">
        <f>'REV &amp; COGS'!F48</f>
        <v/>
      </c>
      <c r="H128" s="904" t="str">
        <f>'REV &amp; COGS'!G48</f>
        <v/>
      </c>
      <c r="I128" s="65" t="str">
        <f>'REV &amp; COGS'!H48</f>
        <v/>
      </c>
    </row>
    <row r="129" spans="1:26" ht="15.75" customHeight="1">
      <c r="B129" s="578" t="str">
        <f>'REV &amp; COGS'!A49</f>
        <v>Totals</v>
      </c>
      <c r="C129" s="588">
        <f>'REV &amp; COGS'!B49</f>
        <v>0</v>
      </c>
      <c r="D129" s="588">
        <f>'REV &amp; COGS'!C49</f>
        <v>0</v>
      </c>
      <c r="E129" s="588">
        <f>'REV &amp; COGS'!D49</f>
        <v>0</v>
      </c>
      <c r="F129" s="880">
        <f>'REV &amp; COGS'!E49</f>
        <v>6441.0666666666675</v>
      </c>
      <c r="G129" s="889">
        <f>'REV &amp; COGS'!F49</f>
        <v>0</v>
      </c>
      <c r="H129" s="623">
        <f>'REV &amp; COGS'!G49</f>
        <v>0</v>
      </c>
      <c r="I129" s="880">
        <f>'REV &amp; COGS'!H49</f>
        <v>0</v>
      </c>
    </row>
    <row r="130" spans="1:26" ht="15.75" customHeight="1">
      <c r="B130" s="28">
        <f>'REV &amp; COGS'!A50</f>
        <v>0</v>
      </c>
      <c r="C130" s="94"/>
      <c r="D130" s="94"/>
      <c r="E130" s="94"/>
      <c r="F130" s="94"/>
    </row>
    <row r="131" spans="1:26" ht="15.75" customHeight="1">
      <c r="B131" s="28" t="s">
        <v>927</v>
      </c>
      <c r="C131" s="94"/>
      <c r="D131" s="94"/>
      <c r="E131" s="94"/>
      <c r="F131" s="94"/>
    </row>
    <row r="132" spans="1:26" ht="15.75" customHeight="1">
      <c r="A132" s="13"/>
      <c r="B132" s="890" t="str">
        <f>'REV &amp; COGS'!A34</f>
        <v>Crops</v>
      </c>
      <c r="C132" s="891" t="str">
        <f>'REV &amp; COGS'!K34</f>
        <v>Product Sold by</v>
      </c>
      <c r="D132" s="891" t="str">
        <f>'REV &amp; COGS'!L34</f>
        <v>Packaging Type</v>
      </c>
      <c r="E132" s="891" t="str">
        <f>'REV &amp; COGS'!M34</f>
        <v>Packaging Cost per unit</v>
      </c>
      <c r="F132" s="891" t="str">
        <f>'REV &amp; COGS'!N34</f>
        <v>Variable cost per unit</v>
      </c>
      <c r="G132" s="891" t="str">
        <f>'REV &amp; COGS'!O34</f>
        <v>Units Sold</v>
      </c>
      <c r="H132" s="891" t="str">
        <f>'REV &amp; COGS'!P34</f>
        <v>Total packaging cost</v>
      </c>
      <c r="I132" s="250"/>
      <c r="J132" s="13"/>
      <c r="K132" s="13"/>
      <c r="L132" s="13"/>
      <c r="M132" s="13"/>
      <c r="N132" s="13"/>
      <c r="O132" s="13"/>
      <c r="P132" s="13"/>
      <c r="Q132" s="13"/>
      <c r="R132" s="13"/>
      <c r="S132" s="13"/>
      <c r="T132" s="13"/>
      <c r="U132" s="13"/>
      <c r="V132" s="13"/>
      <c r="W132" s="13"/>
      <c r="X132" s="13"/>
      <c r="Y132" s="13"/>
      <c r="Z132" s="13"/>
    </row>
    <row r="133" spans="1:26" ht="15.75" customHeight="1">
      <c r="B133" s="66" t="str">
        <f>'REV &amp; COGS'!A35</f>
        <v>Romaine</v>
      </c>
      <c r="C133" s="370">
        <f>'REV &amp; COGS'!K35</f>
        <v>0</v>
      </c>
      <c r="D133" s="370">
        <f>'REV &amp; COGS'!L35</f>
        <v>0</v>
      </c>
      <c r="E133" s="624" t="str">
        <f>'REV &amp; COGS'!M35</f>
        <v/>
      </c>
      <c r="F133" s="624" t="str">
        <f>'REV &amp; COGS'!N35</f>
        <v/>
      </c>
      <c r="G133" s="426" t="str">
        <f>'REV &amp; COGS'!O35</f>
        <v/>
      </c>
      <c r="H133" s="908" t="str">
        <f>'REV &amp; COGS'!P35</f>
        <v/>
      </c>
    </row>
    <row r="134" spans="1:26" ht="15.75" customHeight="1">
      <c r="B134" s="66" t="str">
        <f>'REV &amp; COGS'!A36</f>
        <v>Bibb Lettuce</v>
      </c>
      <c r="C134" s="370">
        <f>'REV &amp; COGS'!K36</f>
        <v>0</v>
      </c>
      <c r="D134" s="370">
        <f>'REV &amp; COGS'!L36</f>
        <v>0</v>
      </c>
      <c r="E134" s="624" t="str">
        <f>'REV &amp; COGS'!M36</f>
        <v/>
      </c>
      <c r="F134" s="624" t="str">
        <f>'REV &amp; COGS'!N36</f>
        <v/>
      </c>
      <c r="G134" s="426" t="str">
        <f>'REV &amp; COGS'!O36</f>
        <v/>
      </c>
      <c r="H134" s="908" t="str">
        <f>'REV &amp; COGS'!P36</f>
        <v/>
      </c>
    </row>
    <row r="135" spans="1:26" ht="15.75" customHeight="1">
      <c r="B135" s="66" t="str">
        <f>'REV &amp; COGS'!A37</f>
        <v>Green Star</v>
      </c>
      <c r="C135" s="370">
        <f>'REV &amp; COGS'!K37</f>
        <v>0</v>
      </c>
      <c r="D135" s="370">
        <f>'REV &amp; COGS'!L37</f>
        <v>0</v>
      </c>
      <c r="E135" s="624" t="str">
        <f>'REV &amp; COGS'!M37</f>
        <v/>
      </c>
      <c r="F135" s="624" t="str">
        <f>'REV &amp; COGS'!N37</f>
        <v/>
      </c>
      <c r="G135" s="426" t="str">
        <f>'REV &amp; COGS'!O37</f>
        <v/>
      </c>
      <c r="H135" s="908" t="str">
        <f>'REV &amp; COGS'!P37</f>
        <v/>
      </c>
    </row>
    <row r="136" spans="1:26" ht="15.75" customHeight="1">
      <c r="B136" s="66" t="str">
        <f>'REV &amp; COGS'!A38</f>
        <v>Mustard Greens</v>
      </c>
      <c r="C136" s="370">
        <f>'REV &amp; COGS'!K38</f>
        <v>0</v>
      </c>
      <c r="D136" s="370">
        <f>'REV &amp; COGS'!L38</f>
        <v>0</v>
      </c>
      <c r="E136" s="624" t="str">
        <f>'REV &amp; COGS'!M38</f>
        <v/>
      </c>
      <c r="F136" s="624" t="str">
        <f>'REV &amp; COGS'!N38</f>
        <v/>
      </c>
      <c r="G136" s="426" t="str">
        <f>'REV &amp; COGS'!O38</f>
        <v/>
      </c>
      <c r="H136" s="908" t="str">
        <f>'REV &amp; COGS'!P38</f>
        <v/>
      </c>
    </row>
    <row r="137" spans="1:26" ht="15.75" customHeight="1">
      <c r="B137" s="66" t="str">
        <f>'REV &amp; COGS'!A39</f>
        <v>Red Russian Kale</v>
      </c>
      <c r="C137" s="370">
        <f>'REV &amp; COGS'!K39</f>
        <v>0</v>
      </c>
      <c r="D137" s="370">
        <f>'REV &amp; COGS'!L39</f>
        <v>0</v>
      </c>
      <c r="E137" s="624" t="str">
        <f>'REV &amp; COGS'!M39</f>
        <v/>
      </c>
      <c r="F137" s="624" t="str">
        <f>'REV &amp; COGS'!N39</f>
        <v/>
      </c>
      <c r="G137" s="426" t="str">
        <f>'REV &amp; COGS'!O39</f>
        <v/>
      </c>
      <c r="H137" s="908" t="str">
        <f>'REV &amp; COGS'!P39</f>
        <v/>
      </c>
    </row>
    <row r="138" spans="1:26" ht="15.75" hidden="1" customHeight="1">
      <c r="B138" s="66" t="str">
        <f>'REV &amp; COGS'!A40</f>
        <v/>
      </c>
      <c r="C138" s="370">
        <f>'REV &amp; COGS'!K40</f>
        <v>0</v>
      </c>
      <c r="D138" s="370">
        <f>'REV &amp; COGS'!L40</f>
        <v>0</v>
      </c>
      <c r="E138" s="624" t="str">
        <f>'REV &amp; COGS'!M40</f>
        <v/>
      </c>
      <c r="F138" s="624" t="str">
        <f>'REV &amp; COGS'!N40</f>
        <v/>
      </c>
      <c r="G138" s="426" t="str">
        <f>'REV &amp; COGS'!O40</f>
        <v/>
      </c>
      <c r="H138" s="908" t="str">
        <f>'REV &amp; COGS'!P40</f>
        <v/>
      </c>
    </row>
    <row r="139" spans="1:26" ht="15.75" hidden="1" customHeight="1">
      <c r="B139" s="66" t="str">
        <f>'REV &amp; COGS'!A41</f>
        <v/>
      </c>
      <c r="C139" s="370">
        <f>'REV &amp; COGS'!K41</f>
        <v>0</v>
      </c>
      <c r="D139" s="370">
        <f>'REV &amp; COGS'!L41</f>
        <v>0</v>
      </c>
      <c r="E139" s="624" t="str">
        <f>'REV &amp; COGS'!M41</f>
        <v/>
      </c>
      <c r="F139" s="624" t="str">
        <f>'REV &amp; COGS'!N41</f>
        <v/>
      </c>
      <c r="G139" s="426" t="str">
        <f>'REV &amp; COGS'!O41</f>
        <v/>
      </c>
      <c r="H139" s="908" t="str">
        <f>'REV &amp; COGS'!P41</f>
        <v/>
      </c>
    </row>
    <row r="140" spans="1:26" ht="15.75" hidden="1" customHeight="1">
      <c r="B140" s="66" t="str">
        <f>'REV &amp; COGS'!A42</f>
        <v/>
      </c>
      <c r="C140" s="370">
        <f>'REV &amp; COGS'!K42</f>
        <v>0</v>
      </c>
      <c r="D140" s="370">
        <f>'REV &amp; COGS'!L42</f>
        <v>0</v>
      </c>
      <c r="E140" s="624" t="str">
        <f>'REV &amp; COGS'!M42</f>
        <v/>
      </c>
      <c r="F140" s="624" t="str">
        <f>'REV &amp; COGS'!N42</f>
        <v/>
      </c>
      <c r="G140" s="426" t="str">
        <f>'REV &amp; COGS'!O42</f>
        <v/>
      </c>
      <c r="H140" s="908" t="str">
        <f>'REV &amp; COGS'!P42</f>
        <v/>
      </c>
    </row>
    <row r="141" spans="1:26" ht="15.75" hidden="1" customHeight="1">
      <c r="B141" s="66" t="str">
        <f>'REV &amp; COGS'!A43</f>
        <v/>
      </c>
      <c r="C141" s="370">
        <f>'REV &amp; COGS'!K43</f>
        <v>0</v>
      </c>
      <c r="D141" s="370">
        <f>'REV &amp; COGS'!L43</f>
        <v>0</v>
      </c>
      <c r="E141" s="624" t="str">
        <f>'REV &amp; COGS'!M43</f>
        <v/>
      </c>
      <c r="F141" s="624" t="str">
        <f>'REV &amp; COGS'!N43</f>
        <v/>
      </c>
      <c r="G141" s="426" t="str">
        <f>'REV &amp; COGS'!O43</f>
        <v/>
      </c>
      <c r="H141" s="908" t="str">
        <f>'REV &amp; COGS'!P43</f>
        <v/>
      </c>
    </row>
    <row r="142" spans="1:26" ht="15.75" hidden="1" customHeight="1">
      <c r="B142" s="66" t="str">
        <f>'REV &amp; COGS'!A44</f>
        <v/>
      </c>
      <c r="C142" s="370">
        <f>'REV &amp; COGS'!K44</f>
        <v>0</v>
      </c>
      <c r="D142" s="370">
        <f>'REV &amp; COGS'!L44</f>
        <v>0</v>
      </c>
      <c r="E142" s="624" t="str">
        <f>'REV &amp; COGS'!M44</f>
        <v/>
      </c>
      <c r="F142" s="624" t="str">
        <f>'REV &amp; COGS'!N44</f>
        <v/>
      </c>
      <c r="G142" s="426" t="str">
        <f>'REV &amp; COGS'!O44</f>
        <v/>
      </c>
      <c r="H142" s="908" t="str">
        <f>'REV &amp; COGS'!P44</f>
        <v/>
      </c>
    </row>
    <row r="143" spans="1:26" ht="15.75" hidden="1" customHeight="1">
      <c r="B143" s="66" t="str">
        <f>'REV &amp; COGS'!A45</f>
        <v/>
      </c>
      <c r="C143" s="370">
        <f>'REV &amp; COGS'!K45</f>
        <v>0</v>
      </c>
      <c r="D143" s="370">
        <f>'REV &amp; COGS'!L45</f>
        <v>0</v>
      </c>
      <c r="E143" s="624" t="str">
        <f>'REV &amp; COGS'!M45</f>
        <v/>
      </c>
      <c r="F143" s="624" t="str">
        <f>'REV &amp; COGS'!N45</f>
        <v/>
      </c>
      <c r="G143" s="426" t="str">
        <f>'REV &amp; COGS'!O45</f>
        <v/>
      </c>
      <c r="H143" s="908" t="str">
        <f>'REV &amp; COGS'!P45</f>
        <v/>
      </c>
    </row>
    <row r="144" spans="1:26" ht="15.75" hidden="1" customHeight="1">
      <c r="B144" s="66" t="str">
        <f>'REV &amp; COGS'!A46</f>
        <v/>
      </c>
      <c r="C144" s="370">
        <f>'REV &amp; COGS'!K46</f>
        <v>0</v>
      </c>
      <c r="D144" s="370">
        <f>'REV &amp; COGS'!L46</f>
        <v>0</v>
      </c>
      <c r="E144" s="624" t="str">
        <f>'REV &amp; COGS'!M46</f>
        <v/>
      </c>
      <c r="F144" s="624" t="str">
        <f>'REV &amp; COGS'!N46</f>
        <v/>
      </c>
      <c r="G144" s="426" t="str">
        <f>'REV &amp; COGS'!O46</f>
        <v/>
      </c>
      <c r="H144" s="908" t="str">
        <f>'REV &amp; COGS'!P46</f>
        <v/>
      </c>
    </row>
    <row r="145" spans="1:26" ht="15.75" hidden="1" customHeight="1">
      <c r="B145" s="66" t="str">
        <f>'REV &amp; COGS'!A47</f>
        <v/>
      </c>
      <c r="C145" s="370">
        <f>'REV &amp; COGS'!K47</f>
        <v>0</v>
      </c>
      <c r="D145" s="370">
        <f>'REV &amp; COGS'!L47</f>
        <v>0</v>
      </c>
      <c r="E145" s="624" t="str">
        <f>'REV &amp; COGS'!M47</f>
        <v/>
      </c>
      <c r="F145" s="624" t="str">
        <f>'REV &amp; COGS'!N47</f>
        <v/>
      </c>
      <c r="G145" s="426" t="str">
        <f>'REV &amp; COGS'!O47</f>
        <v/>
      </c>
      <c r="H145" s="908" t="str">
        <f>'REV &amp; COGS'!P47</f>
        <v/>
      </c>
    </row>
    <row r="146" spans="1:26" ht="15.75" hidden="1" customHeight="1">
      <c r="B146" s="66" t="str">
        <f>'REV &amp; COGS'!A48</f>
        <v/>
      </c>
      <c r="C146" s="370">
        <f>'REV &amp; COGS'!K48</f>
        <v>0</v>
      </c>
      <c r="D146" s="370">
        <f>'REV &amp; COGS'!L48</f>
        <v>0</v>
      </c>
      <c r="E146" s="624" t="str">
        <f>'REV &amp; COGS'!M48</f>
        <v/>
      </c>
      <c r="F146" s="624" t="str">
        <f>'REV &amp; COGS'!N48</f>
        <v/>
      </c>
      <c r="G146" s="426" t="str">
        <f>'REV &amp; COGS'!O48</f>
        <v/>
      </c>
      <c r="H146" s="908" t="str">
        <f>'REV &amp; COGS'!P48</f>
        <v/>
      </c>
    </row>
    <row r="147" spans="1:26" ht="15.75" customHeight="1">
      <c r="B147" s="578" t="str">
        <f>'REV &amp; COGS'!A49</f>
        <v>Totals</v>
      </c>
      <c r="C147" s="623">
        <f>'REV &amp; COGS'!K49</f>
        <v>0</v>
      </c>
      <c r="D147" s="623">
        <f>'REV &amp; COGS'!L49</f>
        <v>0</v>
      </c>
      <c r="E147" s="588">
        <f>'REV &amp; COGS'!M49</f>
        <v>0</v>
      </c>
      <c r="F147" s="588">
        <f>'REV &amp; COGS'!N49</f>
        <v>0</v>
      </c>
      <c r="G147" s="888">
        <f>'REV &amp; COGS'!O49</f>
        <v>0</v>
      </c>
      <c r="H147" s="909">
        <f>'REV &amp; COGS'!P49</f>
        <v>0</v>
      </c>
    </row>
    <row r="148" spans="1:26" ht="15.75" customHeight="1">
      <c r="B148" s="28">
        <f>'REV &amp; COGS'!A50</f>
        <v>0</v>
      </c>
      <c r="C148" s="94">
        <f>'REV &amp; COGS'!K50</f>
        <v>0</v>
      </c>
      <c r="D148" s="94">
        <f>'REV &amp; COGS'!L50</f>
        <v>0</v>
      </c>
      <c r="E148" s="94">
        <f>'REV &amp; COGS'!M50</f>
        <v>0</v>
      </c>
      <c r="F148" s="94">
        <f>'REV &amp; COGS'!N50</f>
        <v>0</v>
      </c>
      <c r="G148" s="94">
        <f>'REV &amp; COGS'!O50</f>
        <v>0</v>
      </c>
      <c r="H148" s="94">
        <f>'REV &amp; COGS'!P50</f>
        <v>0</v>
      </c>
    </row>
    <row r="149" spans="1:26" ht="15.75" customHeight="1">
      <c r="B149" s="28" t="s">
        <v>928</v>
      </c>
      <c r="C149" s="94"/>
      <c r="D149" s="94"/>
      <c r="E149" s="94"/>
      <c r="F149" s="94"/>
      <c r="G149" s="94"/>
      <c r="H149" s="94"/>
    </row>
    <row r="150" spans="1:26" ht="15.75" customHeight="1">
      <c r="B150" s="910" t="str">
        <f>'Summary Data'!H5</f>
        <v>Growing Environment</v>
      </c>
      <c r="C150" s="911" t="str">
        <f>'Summary Data'!I5</f>
        <v>Annual</v>
      </c>
      <c r="D150" s="911" t="str">
        <f>'Summary Data'!J5</f>
        <v>Monthly avg.</v>
      </c>
      <c r="E150" s="911" t="str">
        <f>'Summary Data'!K5</f>
        <v>Weekly avg.</v>
      </c>
      <c r="F150" s="911" t="str">
        <f>'Summary Data'!L5</f>
        <v>Total Lbs</v>
      </c>
      <c r="G150" s="912">
        <f>'Summary Data'!M5</f>
        <v>0</v>
      </c>
    </row>
    <row r="151" spans="1:26" ht="15.75" customHeight="1">
      <c r="B151" s="2" t="str">
        <f>'Summary Data'!H6</f>
        <v>Growasis DWC (# of plants)</v>
      </c>
      <c r="C151" s="131">
        <f>'Summary Data'!I6</f>
        <v>12560.08</v>
      </c>
      <c r="D151" s="131">
        <f>'Summary Data'!J6</f>
        <v>1046.6733333333334</v>
      </c>
      <c r="E151" s="131">
        <f>'Summary Data'!K6</f>
        <v>241.54</v>
      </c>
      <c r="F151" s="131">
        <f>'Summary Data'!L6</f>
        <v>518.70000000000005</v>
      </c>
      <c r="G151" s="912">
        <f>'Summary Data'!M6</f>
        <v>0</v>
      </c>
    </row>
    <row r="152" spans="1:26" ht="15.75" customHeight="1"/>
    <row r="153" spans="1:26" ht="15.75" customHeight="1">
      <c r="B153" s="6" t="s">
        <v>929</v>
      </c>
    </row>
    <row r="154" spans="1:26" ht="15.75" customHeight="1">
      <c r="A154" s="13"/>
      <c r="B154" s="344" t="str">
        <f>'Plant &amp; Fish Production'!F46</f>
        <v>Crops</v>
      </c>
      <c r="C154" s="348" t="str">
        <f>'Plant &amp; Fish Production'!G46</f>
        <v># of Beds</v>
      </c>
      <c r="D154" s="348" t="str">
        <f>'Plant &amp; Fish Production'!H46</f>
        <v>% of total</v>
      </c>
      <c r="E154" s="348" t="str">
        <f>'Plant &amp; Fish Production'!I46</f>
        <v>Plants per bed</v>
      </c>
      <c r="F154" s="348" t="str">
        <f>'Plant &amp; Fish Production'!J46</f>
        <v>Plant Density per ft2</v>
      </c>
      <c r="G154" s="348" t="str">
        <f>'Plant &amp; Fish Production'!K46</f>
        <v>Plantings per season</v>
      </c>
      <c r="H154" s="348" t="str">
        <f>'Plant &amp; Fish Production'!L46</f>
        <v>Total Plants</v>
      </c>
      <c r="I154" s="878" t="str">
        <f>'Plant &amp; Fish Production'!M46</f>
        <v>Avg. yield per plant in lbs</v>
      </c>
      <c r="J154" s="878" t="str">
        <f>'Plant &amp; Fish Production'!N46</f>
        <v>Total lbs</v>
      </c>
      <c r="K154" s="879" t="str">
        <f>'Plant &amp; Fish Production'!O46</f>
        <v>Loss Rate</v>
      </c>
      <c r="L154" s="878" t="str">
        <f>'Plant &amp; Fish Production'!P46</f>
        <v>Net lbs</v>
      </c>
      <c r="M154" s="13"/>
      <c r="N154" s="13"/>
      <c r="O154" s="13"/>
      <c r="P154" s="13"/>
      <c r="Q154" s="13"/>
      <c r="R154" s="13"/>
      <c r="S154" s="13"/>
      <c r="T154" s="13"/>
      <c r="U154" s="13"/>
      <c r="V154" s="13"/>
      <c r="W154" s="13"/>
      <c r="X154" s="13"/>
      <c r="Y154" s="13"/>
      <c r="Z154" s="13"/>
    </row>
    <row r="155" spans="1:26" ht="15.75" customHeight="1">
      <c r="B155" s="2" t="str">
        <f>'Plant &amp; Fish Production'!F47</f>
        <v>Tomatoes</v>
      </c>
      <c r="C155" s="251">
        <f>'Plant &amp; Fish Production'!G47</f>
        <v>0</v>
      </c>
      <c r="D155" s="127" t="str">
        <f>'Plant &amp; Fish Production'!H47</f>
        <v/>
      </c>
      <c r="E155" s="251">
        <f>'Plant &amp; Fish Production'!I47</f>
        <v>0</v>
      </c>
      <c r="F155" s="128" t="str">
        <f>'Plant &amp; Fish Production'!J47</f>
        <v/>
      </c>
      <c r="G155" s="128">
        <f>'Plant &amp; Fish Production'!K47</f>
        <v>0</v>
      </c>
      <c r="H155" s="131" t="str">
        <f>'Plant &amp; Fish Production'!L47</f>
        <v/>
      </c>
      <c r="I155" s="128">
        <f>'Plant &amp; Fish Production'!M47</f>
        <v>0</v>
      </c>
      <c r="J155" s="131" t="str">
        <f>'Plant &amp; Fish Production'!N47</f>
        <v/>
      </c>
      <c r="K155" s="127">
        <f>'Plant &amp; Fish Production'!O47</f>
        <v>0</v>
      </c>
      <c r="L155" s="293" t="str">
        <f>'Plant &amp; Fish Production'!P47</f>
        <v/>
      </c>
    </row>
    <row r="156" spans="1:26" ht="15.75" customHeight="1">
      <c r="B156" s="2" t="str">
        <f>'Plant &amp; Fish Production'!F48</f>
        <v>Squash</v>
      </c>
      <c r="C156" s="251">
        <f>'Plant &amp; Fish Production'!G48</f>
        <v>0</v>
      </c>
      <c r="D156" s="127" t="str">
        <f>'Plant &amp; Fish Production'!H48</f>
        <v/>
      </c>
      <c r="E156" s="251">
        <f>'Plant &amp; Fish Production'!I48</f>
        <v>0</v>
      </c>
      <c r="F156" s="128" t="str">
        <f>'Plant &amp; Fish Production'!J48</f>
        <v/>
      </c>
      <c r="G156" s="128">
        <f>'Plant &amp; Fish Production'!K48</f>
        <v>0</v>
      </c>
      <c r="H156" s="131" t="str">
        <f>'Plant &amp; Fish Production'!L48</f>
        <v/>
      </c>
      <c r="I156" s="128">
        <f>'Plant &amp; Fish Production'!M48</f>
        <v>0</v>
      </c>
      <c r="J156" s="131" t="str">
        <f>'Plant &amp; Fish Production'!N48</f>
        <v/>
      </c>
      <c r="K156" s="127">
        <f>'Plant &amp; Fish Production'!O48</f>
        <v>0</v>
      </c>
      <c r="L156" s="293" t="str">
        <f>'Plant &amp; Fish Production'!P48</f>
        <v/>
      </c>
    </row>
    <row r="157" spans="1:26" ht="15.75" customHeight="1">
      <c r="B157" s="2" t="str">
        <f>'Plant &amp; Fish Production'!F49</f>
        <v>Peppers</v>
      </c>
      <c r="C157" s="251">
        <f>'Plant &amp; Fish Production'!G49</f>
        <v>0</v>
      </c>
      <c r="D157" s="127" t="str">
        <f>'Plant &amp; Fish Production'!H49</f>
        <v/>
      </c>
      <c r="E157" s="251">
        <f>'Plant &amp; Fish Production'!I49</f>
        <v>0</v>
      </c>
      <c r="F157" s="128" t="str">
        <f>'Plant &amp; Fish Production'!J49</f>
        <v/>
      </c>
      <c r="G157" s="128">
        <f>'Plant &amp; Fish Production'!K49</f>
        <v>0</v>
      </c>
      <c r="H157" s="131" t="str">
        <f>'Plant &amp; Fish Production'!L49</f>
        <v/>
      </c>
      <c r="I157" s="128">
        <f>'Plant &amp; Fish Production'!M49</f>
        <v>0</v>
      </c>
      <c r="J157" s="131" t="str">
        <f>'Plant &amp; Fish Production'!N49</f>
        <v/>
      </c>
      <c r="K157" s="127">
        <f>'Plant &amp; Fish Production'!O49</f>
        <v>0</v>
      </c>
      <c r="L157" s="293" t="str">
        <f>'Plant &amp; Fish Production'!P49</f>
        <v/>
      </c>
    </row>
    <row r="158" spans="1:26" ht="15.75" customHeight="1">
      <c r="B158" s="2" t="str">
        <f>'Plant &amp; Fish Production'!F50</f>
        <v>Cucumbers</v>
      </c>
      <c r="C158" s="251">
        <f>'Plant &amp; Fish Production'!G50</f>
        <v>0</v>
      </c>
      <c r="D158" s="127" t="str">
        <f>'Plant &amp; Fish Production'!H50</f>
        <v/>
      </c>
      <c r="E158" s="251">
        <f>'Plant &amp; Fish Production'!I50</f>
        <v>0</v>
      </c>
      <c r="F158" s="128" t="str">
        <f>'Plant &amp; Fish Production'!J50</f>
        <v/>
      </c>
      <c r="G158" s="128">
        <f>'Plant &amp; Fish Production'!K50</f>
        <v>0</v>
      </c>
      <c r="H158" s="131" t="str">
        <f>'Plant &amp; Fish Production'!L50</f>
        <v/>
      </c>
      <c r="I158" s="128">
        <f>'Plant &amp; Fish Production'!M50</f>
        <v>0</v>
      </c>
      <c r="J158" s="131" t="str">
        <f>'Plant &amp; Fish Production'!N50</f>
        <v/>
      </c>
      <c r="K158" s="127">
        <f>'Plant &amp; Fish Production'!O50</f>
        <v>0</v>
      </c>
      <c r="L158" s="293" t="str">
        <f>'Plant &amp; Fish Production'!P50</f>
        <v/>
      </c>
    </row>
    <row r="159" spans="1:26" ht="15.75" hidden="1" customHeight="1">
      <c r="B159" s="2">
        <f>'Plant &amp; Fish Production'!F51</f>
        <v>0</v>
      </c>
      <c r="C159" s="251">
        <f>'Plant &amp; Fish Production'!G51</f>
        <v>0</v>
      </c>
      <c r="D159" s="127" t="str">
        <f>'Plant &amp; Fish Production'!H51</f>
        <v/>
      </c>
      <c r="E159" s="251">
        <f>'Plant &amp; Fish Production'!I51</f>
        <v>0</v>
      </c>
      <c r="F159" s="128" t="str">
        <f>'Plant &amp; Fish Production'!J51</f>
        <v/>
      </c>
      <c r="G159" s="128">
        <f>'Plant &amp; Fish Production'!K51</f>
        <v>0</v>
      </c>
      <c r="H159" s="131" t="str">
        <f>'Plant &amp; Fish Production'!L51</f>
        <v/>
      </c>
      <c r="I159" s="128">
        <f>'Plant &amp; Fish Production'!M51</f>
        <v>0</v>
      </c>
      <c r="J159" s="131" t="str">
        <f>'Plant &amp; Fish Production'!N51</f>
        <v/>
      </c>
      <c r="K159" s="127">
        <f>'Plant &amp; Fish Production'!O51</f>
        <v>0</v>
      </c>
      <c r="L159" s="293" t="str">
        <f>'Plant &amp; Fish Production'!P51</f>
        <v/>
      </c>
    </row>
    <row r="160" spans="1:26" ht="15.75" hidden="1" customHeight="1">
      <c r="B160" s="2">
        <f>'Plant &amp; Fish Production'!F52</f>
        <v>0</v>
      </c>
      <c r="C160" s="251">
        <f>'Plant &amp; Fish Production'!G52</f>
        <v>0</v>
      </c>
      <c r="D160" s="127" t="str">
        <f>'Plant &amp; Fish Production'!H52</f>
        <v/>
      </c>
      <c r="E160" s="251">
        <f>'Plant &amp; Fish Production'!I52</f>
        <v>0</v>
      </c>
      <c r="F160" s="128" t="str">
        <f>'Plant &amp; Fish Production'!J52</f>
        <v/>
      </c>
      <c r="G160" s="128">
        <f>'Plant &amp; Fish Production'!K52</f>
        <v>0</v>
      </c>
      <c r="H160" s="131" t="str">
        <f>'Plant &amp; Fish Production'!L52</f>
        <v/>
      </c>
      <c r="I160" s="128">
        <f>'Plant &amp; Fish Production'!M52</f>
        <v>0</v>
      </c>
      <c r="J160" s="131" t="str">
        <f>'Plant &amp; Fish Production'!N52</f>
        <v/>
      </c>
      <c r="K160" s="127">
        <f>'Plant &amp; Fish Production'!O52</f>
        <v>0</v>
      </c>
      <c r="L160" s="293" t="str">
        <f>'Plant &amp; Fish Production'!P52</f>
        <v/>
      </c>
    </row>
    <row r="161" spans="1:26" ht="15.75" hidden="1" customHeight="1">
      <c r="B161" s="2">
        <f>'Plant &amp; Fish Production'!F53</f>
        <v>0</v>
      </c>
      <c r="C161" s="251">
        <f>'Plant &amp; Fish Production'!G53</f>
        <v>0</v>
      </c>
      <c r="D161" s="127" t="str">
        <f>'Plant &amp; Fish Production'!H53</f>
        <v/>
      </c>
      <c r="E161" s="251">
        <f>'Plant &amp; Fish Production'!I53</f>
        <v>0</v>
      </c>
      <c r="F161" s="128" t="str">
        <f>'Plant &amp; Fish Production'!J53</f>
        <v/>
      </c>
      <c r="G161" s="128">
        <f>'Plant &amp; Fish Production'!K53</f>
        <v>0</v>
      </c>
      <c r="H161" s="131" t="str">
        <f>'Plant &amp; Fish Production'!L53</f>
        <v/>
      </c>
      <c r="I161" s="128">
        <f>'Plant &amp; Fish Production'!M53</f>
        <v>0</v>
      </c>
      <c r="J161" s="131" t="str">
        <f>'Plant &amp; Fish Production'!N53</f>
        <v/>
      </c>
      <c r="K161" s="127">
        <f>'Plant &amp; Fish Production'!O53</f>
        <v>0</v>
      </c>
      <c r="L161" s="293" t="str">
        <f>'Plant &amp; Fish Production'!P53</f>
        <v/>
      </c>
    </row>
    <row r="162" spans="1:26" ht="15.75" hidden="1" customHeight="1">
      <c r="B162" s="2">
        <f>'Plant &amp; Fish Production'!F54</f>
        <v>0</v>
      </c>
      <c r="C162" s="251">
        <f>'Plant &amp; Fish Production'!G54</f>
        <v>0</v>
      </c>
      <c r="D162" s="127" t="str">
        <f>'Plant &amp; Fish Production'!H54</f>
        <v/>
      </c>
      <c r="E162" s="251">
        <f>'Plant &amp; Fish Production'!I54</f>
        <v>0</v>
      </c>
      <c r="F162" s="128" t="str">
        <f>'Plant &amp; Fish Production'!J54</f>
        <v/>
      </c>
      <c r="G162" s="128">
        <f>'Plant &amp; Fish Production'!K54</f>
        <v>0</v>
      </c>
      <c r="H162" s="131" t="str">
        <f>'Plant &amp; Fish Production'!L54</f>
        <v/>
      </c>
      <c r="I162" s="128">
        <f>'Plant &amp; Fish Production'!M54</f>
        <v>0</v>
      </c>
      <c r="J162" s="131" t="str">
        <f>'Plant &amp; Fish Production'!N54</f>
        <v/>
      </c>
      <c r="K162" s="127">
        <f>'Plant &amp; Fish Production'!O54</f>
        <v>0</v>
      </c>
      <c r="L162" s="293" t="str">
        <f>'Plant &amp; Fish Production'!P54</f>
        <v/>
      </c>
    </row>
    <row r="163" spans="1:26" ht="15.75" hidden="1" customHeight="1">
      <c r="B163" s="2">
        <f>'Plant &amp; Fish Production'!F55</f>
        <v>0</v>
      </c>
      <c r="C163" s="251">
        <f>'Plant &amp; Fish Production'!G55</f>
        <v>0</v>
      </c>
      <c r="D163" s="127" t="str">
        <f>'Plant &amp; Fish Production'!H55</f>
        <v/>
      </c>
      <c r="E163" s="251">
        <f>'Plant &amp; Fish Production'!I55</f>
        <v>0</v>
      </c>
      <c r="F163" s="128" t="str">
        <f>'Plant &amp; Fish Production'!J55</f>
        <v/>
      </c>
      <c r="G163" s="128">
        <f>'Plant &amp; Fish Production'!K55</f>
        <v>0</v>
      </c>
      <c r="H163" s="131" t="str">
        <f>'Plant &amp; Fish Production'!L55</f>
        <v/>
      </c>
      <c r="I163" s="128">
        <f>'Plant &amp; Fish Production'!M55</f>
        <v>0</v>
      </c>
      <c r="J163" s="131" t="str">
        <f>'Plant &amp; Fish Production'!N55</f>
        <v/>
      </c>
      <c r="K163" s="127">
        <f>'Plant &amp; Fish Production'!O55</f>
        <v>0</v>
      </c>
      <c r="L163" s="293" t="str">
        <f>'Plant &amp; Fish Production'!P55</f>
        <v/>
      </c>
    </row>
    <row r="164" spans="1:26" ht="15.75" hidden="1" customHeight="1">
      <c r="B164" s="2">
        <f>'Plant &amp; Fish Production'!F56</f>
        <v>0</v>
      </c>
      <c r="C164" s="251">
        <f>'Plant &amp; Fish Production'!G56</f>
        <v>0</v>
      </c>
      <c r="D164" s="127" t="str">
        <f>'Plant &amp; Fish Production'!H56</f>
        <v/>
      </c>
      <c r="E164" s="251">
        <f>'Plant &amp; Fish Production'!I56</f>
        <v>0</v>
      </c>
      <c r="F164" s="128" t="str">
        <f>'Plant &amp; Fish Production'!J56</f>
        <v/>
      </c>
      <c r="G164" s="128">
        <f>'Plant &amp; Fish Production'!K56</f>
        <v>0</v>
      </c>
      <c r="H164" s="131" t="str">
        <f>'Plant &amp; Fish Production'!L56</f>
        <v/>
      </c>
      <c r="I164" s="128">
        <f>'Plant &amp; Fish Production'!M56</f>
        <v>0</v>
      </c>
      <c r="J164" s="131" t="str">
        <f>'Plant &amp; Fish Production'!N56</f>
        <v/>
      </c>
      <c r="K164" s="127">
        <f>'Plant &amp; Fish Production'!O56</f>
        <v>0</v>
      </c>
      <c r="L164" s="293" t="str">
        <f>'Plant &amp; Fish Production'!P56</f>
        <v/>
      </c>
    </row>
    <row r="165" spans="1:26" ht="15.75" hidden="1" customHeight="1">
      <c r="B165" s="2">
        <f>'Plant &amp; Fish Production'!F57</f>
        <v>0</v>
      </c>
      <c r="C165" s="251">
        <f>'Plant &amp; Fish Production'!G57</f>
        <v>0</v>
      </c>
      <c r="D165" s="127" t="str">
        <f>'Plant &amp; Fish Production'!H57</f>
        <v/>
      </c>
      <c r="E165" s="251">
        <f>'Plant &amp; Fish Production'!I57</f>
        <v>0</v>
      </c>
      <c r="F165" s="128" t="str">
        <f>'Plant &amp; Fish Production'!J57</f>
        <v/>
      </c>
      <c r="G165" s="128">
        <f>'Plant &amp; Fish Production'!K57</f>
        <v>0</v>
      </c>
      <c r="H165" s="131" t="str">
        <f>'Plant &amp; Fish Production'!L57</f>
        <v/>
      </c>
      <c r="I165" s="128">
        <f>'Plant &amp; Fish Production'!M57</f>
        <v>0</v>
      </c>
      <c r="J165" s="131" t="str">
        <f>'Plant &amp; Fish Production'!N57</f>
        <v/>
      </c>
      <c r="K165" s="127">
        <f>'Plant &amp; Fish Production'!O57</f>
        <v>0</v>
      </c>
      <c r="L165" s="293" t="str">
        <f>'Plant &amp; Fish Production'!P57</f>
        <v/>
      </c>
    </row>
    <row r="166" spans="1:26" ht="15.75" hidden="1" customHeight="1">
      <c r="B166" s="2">
        <f>'Plant &amp; Fish Production'!F58</f>
        <v>0</v>
      </c>
      <c r="C166" s="251">
        <f>'Plant &amp; Fish Production'!G58</f>
        <v>0</v>
      </c>
      <c r="D166" s="127" t="str">
        <f>'Plant &amp; Fish Production'!H58</f>
        <v/>
      </c>
      <c r="E166" s="251">
        <f>'Plant &amp; Fish Production'!I58</f>
        <v>0</v>
      </c>
      <c r="F166" s="128" t="str">
        <f>'Plant &amp; Fish Production'!J58</f>
        <v/>
      </c>
      <c r="G166" s="128">
        <f>'Plant &amp; Fish Production'!K58</f>
        <v>0</v>
      </c>
      <c r="H166" s="131" t="str">
        <f>'Plant &amp; Fish Production'!L58</f>
        <v/>
      </c>
      <c r="I166" s="128">
        <f>'Plant &amp; Fish Production'!M58</f>
        <v>0</v>
      </c>
      <c r="J166" s="131" t="str">
        <f>'Plant &amp; Fish Production'!N58</f>
        <v/>
      </c>
      <c r="K166" s="127">
        <f>'Plant &amp; Fish Production'!O58</f>
        <v>0</v>
      </c>
      <c r="L166" s="293" t="str">
        <f>'Plant &amp; Fish Production'!P58</f>
        <v/>
      </c>
    </row>
    <row r="167" spans="1:26" ht="15.75" hidden="1" customHeight="1">
      <c r="B167" s="2">
        <f>'Plant &amp; Fish Production'!F59</f>
        <v>0</v>
      </c>
      <c r="C167" s="251">
        <f>'Plant &amp; Fish Production'!G59</f>
        <v>0</v>
      </c>
      <c r="D167" s="127" t="str">
        <f>'Plant &amp; Fish Production'!H59</f>
        <v/>
      </c>
      <c r="E167" s="251">
        <f>'Plant &amp; Fish Production'!I59</f>
        <v>0</v>
      </c>
      <c r="F167" s="128" t="str">
        <f>'Plant &amp; Fish Production'!J59</f>
        <v/>
      </c>
      <c r="G167" s="128">
        <f>'Plant &amp; Fish Production'!K59</f>
        <v>0</v>
      </c>
      <c r="H167" s="131" t="str">
        <f>'Plant &amp; Fish Production'!L59</f>
        <v/>
      </c>
      <c r="I167" s="128">
        <f>'Plant &amp; Fish Production'!M59</f>
        <v>0</v>
      </c>
      <c r="J167" s="131" t="str">
        <f>'Plant &amp; Fish Production'!N59</f>
        <v/>
      </c>
      <c r="K167" s="127">
        <f>'Plant &amp; Fish Production'!O59</f>
        <v>0</v>
      </c>
      <c r="L167" s="293" t="str">
        <f>'Plant &amp; Fish Production'!P59</f>
        <v/>
      </c>
    </row>
    <row r="168" spans="1:26" ht="15.75" hidden="1" customHeight="1">
      <c r="B168" s="2">
        <f>'Plant &amp; Fish Production'!F60</f>
        <v>0</v>
      </c>
      <c r="C168" s="251">
        <f>'Plant &amp; Fish Production'!G60</f>
        <v>0</v>
      </c>
      <c r="D168" s="127" t="str">
        <f>'Plant &amp; Fish Production'!H60</f>
        <v/>
      </c>
      <c r="E168" s="251">
        <f>'Plant &amp; Fish Production'!I60</f>
        <v>0</v>
      </c>
      <c r="F168" s="128" t="str">
        <f>'Plant &amp; Fish Production'!J60</f>
        <v/>
      </c>
      <c r="G168" s="128">
        <f>'Plant &amp; Fish Production'!K60</f>
        <v>0</v>
      </c>
      <c r="H168" s="131" t="str">
        <f>'Plant &amp; Fish Production'!L60</f>
        <v/>
      </c>
      <c r="I168" s="128">
        <f>'Plant &amp; Fish Production'!M60</f>
        <v>0</v>
      </c>
      <c r="J168" s="131" t="str">
        <f>'Plant &amp; Fish Production'!N60</f>
        <v/>
      </c>
      <c r="K168" s="127">
        <f>'Plant &amp; Fish Production'!O60</f>
        <v>0</v>
      </c>
      <c r="L168" s="293" t="str">
        <f>'Plant &amp; Fish Production'!P60</f>
        <v/>
      </c>
    </row>
    <row r="169" spans="1:26" ht="15.75" customHeight="1">
      <c r="B169" s="578" t="str">
        <f>'Plant &amp; Fish Production'!F61</f>
        <v>Totals</v>
      </c>
      <c r="C169" s="623">
        <f>'Plant &amp; Fish Production'!G61</f>
        <v>0</v>
      </c>
      <c r="D169" s="623">
        <f>'Plant &amp; Fish Production'!H61</f>
        <v>0</v>
      </c>
      <c r="E169" s="623">
        <f>'Plant &amp; Fish Production'!I61</f>
        <v>0</v>
      </c>
      <c r="F169" s="623">
        <f>'Plant &amp; Fish Production'!J61</f>
        <v>0</v>
      </c>
      <c r="G169" s="623">
        <f>'Plant &amp; Fish Production'!K61</f>
        <v>0</v>
      </c>
      <c r="H169" s="623">
        <f>'Plant &amp; Fish Production'!L61</f>
        <v>0</v>
      </c>
      <c r="I169" s="881">
        <f>'Plant &amp; Fish Production'!M61</f>
        <v>0</v>
      </c>
      <c r="J169" s="880">
        <f>'Plant &amp; Fish Production'!N61</f>
        <v>0</v>
      </c>
      <c r="K169" s="623">
        <f>'Plant &amp; Fish Production'!O61</f>
        <v>0</v>
      </c>
      <c r="L169" s="448">
        <f>'Plant &amp; Fish Production'!P61</f>
        <v>0</v>
      </c>
    </row>
    <row r="170" spans="1:26" ht="15.75" customHeight="1">
      <c r="B170" s="6"/>
    </row>
    <row r="171" spans="1:26" ht="15.75" customHeight="1">
      <c r="B171" s="6" t="s">
        <v>930</v>
      </c>
    </row>
    <row r="172" spans="1:26" ht="15.75" customHeight="1">
      <c r="A172" s="13"/>
      <c r="B172" s="890" t="str">
        <f>'REV &amp; COGS'!A54</f>
        <v>Crops</v>
      </c>
      <c r="C172" s="890" t="str">
        <f>'REV &amp; COGS'!J54</f>
        <v>Product Sold by</v>
      </c>
      <c r="D172" s="890" t="str">
        <f>'REV &amp; COGS'!K54</f>
        <v>Packaging Type</v>
      </c>
      <c r="E172" s="891" t="str">
        <f>'REV &amp; COGS'!N54</f>
        <v>Units Sold</v>
      </c>
      <c r="F172" s="891" t="str">
        <f>'REV &amp; COGS'!P54</f>
        <v>Sale price per unit</v>
      </c>
      <c r="G172" s="891" t="str">
        <f>'REV &amp; COGS'!Q54</f>
        <v>Apr - Sep Revenue</v>
      </c>
      <c r="H172" s="891" t="str">
        <f>'REV &amp; COGS'!R54</f>
        <v>Avg Mth</v>
      </c>
      <c r="I172" s="13"/>
      <c r="J172" s="13"/>
      <c r="K172" s="13"/>
      <c r="L172" s="13"/>
      <c r="M172" s="13"/>
      <c r="N172" s="13"/>
      <c r="O172" s="13"/>
      <c r="P172" s="13"/>
      <c r="Q172" s="13"/>
      <c r="R172" s="13"/>
      <c r="S172" s="13"/>
      <c r="T172" s="13"/>
      <c r="U172" s="13"/>
      <c r="V172" s="13"/>
      <c r="W172" s="13"/>
      <c r="X172" s="13"/>
      <c r="Y172" s="13"/>
      <c r="Z172" s="13"/>
    </row>
    <row r="173" spans="1:26" ht="15.75" customHeight="1">
      <c r="B173" s="2" t="str">
        <f>'REV &amp; COGS'!A55</f>
        <v>Tomatoes</v>
      </c>
      <c r="C173" s="251">
        <f>'REV &amp; COGS'!J55</f>
        <v>0</v>
      </c>
      <c r="D173" s="2">
        <f>'REV &amp; COGS'!K55</f>
        <v>0</v>
      </c>
      <c r="E173" s="833" t="str">
        <f>'REV &amp; COGS'!N55</f>
        <v/>
      </c>
      <c r="F173" s="87">
        <f>'REV &amp; COGS'!P55</f>
        <v>0</v>
      </c>
      <c r="G173" s="886" t="str">
        <f>'REV &amp; COGS'!Q55</f>
        <v/>
      </c>
      <c r="H173" s="886" t="str">
        <f>'REV &amp; COGS'!R55</f>
        <v/>
      </c>
    </row>
    <row r="174" spans="1:26" ht="15.75" customHeight="1">
      <c r="B174" s="2" t="str">
        <f>'REV &amp; COGS'!A56</f>
        <v>Squash</v>
      </c>
      <c r="C174" s="251">
        <f>'REV &amp; COGS'!J56</f>
        <v>0</v>
      </c>
      <c r="D174" s="2">
        <f>'REV &amp; COGS'!K56</f>
        <v>0</v>
      </c>
      <c r="E174" s="833" t="str">
        <f>'REV &amp; COGS'!N56</f>
        <v/>
      </c>
      <c r="F174" s="87">
        <f>'REV &amp; COGS'!P56</f>
        <v>0</v>
      </c>
      <c r="G174" s="886" t="str">
        <f>'REV &amp; COGS'!Q56</f>
        <v/>
      </c>
      <c r="H174" s="886" t="str">
        <f>'REV &amp; COGS'!R56</f>
        <v/>
      </c>
    </row>
    <row r="175" spans="1:26" ht="15.75" customHeight="1">
      <c r="B175" s="2" t="str">
        <f>'REV &amp; COGS'!A57</f>
        <v>Peppers</v>
      </c>
      <c r="C175" s="251">
        <f>'REV &amp; COGS'!J57</f>
        <v>0</v>
      </c>
      <c r="D175" s="2">
        <f>'REV &amp; COGS'!K57</f>
        <v>0</v>
      </c>
      <c r="E175" s="833" t="str">
        <f>'REV &amp; COGS'!N57</f>
        <v/>
      </c>
      <c r="F175" s="87">
        <f>'REV &amp; COGS'!P57</f>
        <v>0</v>
      </c>
      <c r="G175" s="886" t="str">
        <f>'REV &amp; COGS'!Q57</f>
        <v/>
      </c>
      <c r="H175" s="886" t="str">
        <f>'REV &amp; COGS'!R57</f>
        <v/>
      </c>
    </row>
    <row r="176" spans="1:26" ht="15.75" customHeight="1">
      <c r="B176" s="2" t="str">
        <f>'REV &amp; COGS'!A58</f>
        <v>Cucumbers</v>
      </c>
      <c r="C176" s="251">
        <f>'REV &amp; COGS'!J58</f>
        <v>0</v>
      </c>
      <c r="D176" s="2">
        <f>'REV &amp; COGS'!K58</f>
        <v>0</v>
      </c>
      <c r="E176" s="833" t="str">
        <f>'REV &amp; COGS'!N58</f>
        <v/>
      </c>
      <c r="F176" s="87">
        <f>'REV &amp; COGS'!P58</f>
        <v>0</v>
      </c>
      <c r="G176" s="886" t="str">
        <f>'REV &amp; COGS'!Q58</f>
        <v/>
      </c>
      <c r="H176" s="886" t="str">
        <f>'REV &amp; COGS'!R58</f>
        <v/>
      </c>
    </row>
    <row r="177" spans="1:26" ht="15.75" hidden="1" customHeight="1">
      <c r="B177" s="2" t="str">
        <f>'REV &amp; COGS'!A59</f>
        <v/>
      </c>
      <c r="C177" s="2">
        <f>'REV &amp; COGS'!J59</f>
        <v>0</v>
      </c>
      <c r="D177" s="2">
        <f>'REV &amp; COGS'!K59</f>
        <v>0</v>
      </c>
      <c r="E177" s="833" t="str">
        <f>'REV &amp; COGS'!N59</f>
        <v/>
      </c>
      <c r="F177" s="87">
        <f>'REV &amp; COGS'!P59</f>
        <v>0</v>
      </c>
      <c r="G177" s="87" t="str">
        <f>'REV &amp; COGS'!Q59</f>
        <v/>
      </c>
      <c r="H177" s="87" t="str">
        <f>'REV &amp; COGS'!R59</f>
        <v/>
      </c>
    </row>
    <row r="178" spans="1:26" ht="15.75" hidden="1" customHeight="1">
      <c r="B178" s="2" t="str">
        <f>'REV &amp; COGS'!A60</f>
        <v/>
      </c>
      <c r="C178" s="2">
        <f>'REV &amp; COGS'!J60</f>
        <v>0</v>
      </c>
      <c r="D178" s="2">
        <f>'REV &amp; COGS'!K60</f>
        <v>0</v>
      </c>
      <c r="E178" s="833" t="str">
        <f>'REV &amp; COGS'!N60</f>
        <v/>
      </c>
      <c r="F178" s="87">
        <f>'REV &amp; COGS'!P60</f>
        <v>0</v>
      </c>
      <c r="G178" s="87" t="str">
        <f>'REV &amp; COGS'!Q60</f>
        <v/>
      </c>
      <c r="H178" s="87" t="str">
        <f>'REV &amp; COGS'!R60</f>
        <v/>
      </c>
    </row>
    <row r="179" spans="1:26" ht="15.75" hidden="1" customHeight="1">
      <c r="B179" s="2" t="str">
        <f>'REV &amp; COGS'!A61</f>
        <v/>
      </c>
      <c r="C179" s="2">
        <f>'REV &amp; COGS'!J61</f>
        <v>0</v>
      </c>
      <c r="D179" s="2">
        <f>'REV &amp; COGS'!K61</f>
        <v>0</v>
      </c>
      <c r="E179" s="833" t="str">
        <f>'REV &amp; COGS'!N61</f>
        <v/>
      </c>
      <c r="F179" s="87">
        <f>'REV &amp; COGS'!P61</f>
        <v>0</v>
      </c>
      <c r="G179" s="87" t="str">
        <f>'REV &amp; COGS'!Q61</f>
        <v/>
      </c>
      <c r="H179" s="87" t="str">
        <f>'REV &amp; COGS'!R61</f>
        <v/>
      </c>
    </row>
    <row r="180" spans="1:26" ht="15.75" hidden="1" customHeight="1">
      <c r="B180" s="2" t="str">
        <f>'REV &amp; COGS'!A62</f>
        <v/>
      </c>
      <c r="C180" s="2">
        <f>'REV &amp; COGS'!J62</f>
        <v>0</v>
      </c>
      <c r="D180" s="2">
        <f>'REV &amp; COGS'!K62</f>
        <v>0</v>
      </c>
      <c r="E180" s="833" t="str">
        <f>'REV &amp; COGS'!N62</f>
        <v/>
      </c>
      <c r="F180" s="87">
        <f>'REV &amp; COGS'!P62</f>
        <v>0</v>
      </c>
      <c r="G180" s="87" t="str">
        <f>'REV &amp; COGS'!Q62</f>
        <v/>
      </c>
      <c r="H180" s="87" t="str">
        <f>'REV &amp; COGS'!R62</f>
        <v/>
      </c>
    </row>
    <row r="181" spans="1:26" ht="15.75" hidden="1" customHeight="1">
      <c r="B181" s="2" t="str">
        <f>'REV &amp; COGS'!A63</f>
        <v/>
      </c>
      <c r="C181" s="2">
        <f>'REV &amp; COGS'!J63</f>
        <v>0</v>
      </c>
      <c r="D181" s="2">
        <f>'REV &amp; COGS'!K63</f>
        <v>0</v>
      </c>
      <c r="E181" s="833" t="str">
        <f>'REV &amp; COGS'!N63</f>
        <v/>
      </c>
      <c r="F181" s="87">
        <f>'REV &amp; COGS'!P63</f>
        <v>0</v>
      </c>
      <c r="G181" s="87" t="str">
        <f>'REV &amp; COGS'!Q63</f>
        <v/>
      </c>
      <c r="H181" s="87" t="str">
        <f>'REV &amp; COGS'!R63</f>
        <v/>
      </c>
    </row>
    <row r="182" spans="1:26" ht="15.75" hidden="1" customHeight="1">
      <c r="B182" s="2" t="str">
        <f>'REV &amp; COGS'!A64</f>
        <v/>
      </c>
      <c r="C182" s="2">
        <f>'REV &amp; COGS'!J64</f>
        <v>0</v>
      </c>
      <c r="D182" s="2">
        <f>'REV &amp; COGS'!K64</f>
        <v>0</v>
      </c>
      <c r="E182" s="833" t="str">
        <f>'REV &amp; COGS'!N64</f>
        <v/>
      </c>
      <c r="F182" s="87">
        <f>'REV &amp; COGS'!P64</f>
        <v>0</v>
      </c>
      <c r="G182" s="87" t="str">
        <f>'REV &amp; COGS'!Q64</f>
        <v/>
      </c>
      <c r="H182" s="87" t="str">
        <f>'REV &amp; COGS'!R64</f>
        <v/>
      </c>
    </row>
    <row r="183" spans="1:26" ht="15.75" hidden="1" customHeight="1">
      <c r="B183" s="2" t="str">
        <f>'REV &amp; COGS'!A65</f>
        <v/>
      </c>
      <c r="C183" s="2">
        <f>'REV &amp; COGS'!J65</f>
        <v>0</v>
      </c>
      <c r="D183" s="2">
        <f>'REV &amp; COGS'!K65</f>
        <v>0</v>
      </c>
      <c r="E183" s="833" t="str">
        <f>'REV &amp; COGS'!N65</f>
        <v/>
      </c>
      <c r="F183" s="87">
        <f>'REV &amp; COGS'!P65</f>
        <v>0</v>
      </c>
      <c r="G183" s="87" t="str">
        <f>'REV &amp; COGS'!Q65</f>
        <v/>
      </c>
      <c r="H183" s="87" t="str">
        <f>'REV &amp; COGS'!R65</f>
        <v/>
      </c>
    </row>
    <row r="184" spans="1:26" ht="15.75" hidden="1" customHeight="1">
      <c r="B184" s="2" t="str">
        <f>'REV &amp; COGS'!A66</f>
        <v/>
      </c>
      <c r="C184" s="2">
        <f>'REV &amp; COGS'!J66</f>
        <v>0</v>
      </c>
      <c r="D184" s="2">
        <f>'REV &amp; COGS'!K66</f>
        <v>0</v>
      </c>
      <c r="E184" s="833" t="str">
        <f>'REV &amp; COGS'!N66</f>
        <v/>
      </c>
      <c r="F184" s="87">
        <f>'REV &amp; COGS'!P66</f>
        <v>0</v>
      </c>
      <c r="G184" s="87" t="str">
        <f>'REV &amp; COGS'!Q66</f>
        <v/>
      </c>
      <c r="H184" s="87" t="str">
        <f>'REV &amp; COGS'!R66</f>
        <v/>
      </c>
    </row>
    <row r="185" spans="1:26" ht="15.75" hidden="1" customHeight="1">
      <c r="B185" s="2" t="str">
        <f>'REV &amp; COGS'!A67</f>
        <v/>
      </c>
      <c r="C185" s="2">
        <f>'REV &amp; COGS'!J67</f>
        <v>0</v>
      </c>
      <c r="D185" s="2">
        <f>'REV &amp; COGS'!K67</f>
        <v>0</v>
      </c>
      <c r="E185" s="833" t="str">
        <f>'REV &amp; COGS'!N67</f>
        <v/>
      </c>
      <c r="F185" s="87">
        <f>'REV &amp; COGS'!P67</f>
        <v>0</v>
      </c>
      <c r="G185" s="87" t="str">
        <f>'REV &amp; COGS'!Q67</f>
        <v/>
      </c>
      <c r="H185" s="87" t="str">
        <f>'REV &amp; COGS'!R67</f>
        <v/>
      </c>
    </row>
    <row r="186" spans="1:26" ht="15.75" hidden="1" customHeight="1">
      <c r="B186" s="2" t="str">
        <f>'REV &amp; COGS'!A68</f>
        <v/>
      </c>
      <c r="C186" s="2">
        <f>'REV &amp; COGS'!J68</f>
        <v>0</v>
      </c>
      <c r="D186" s="2">
        <f>'REV &amp; COGS'!K68</f>
        <v>0</v>
      </c>
      <c r="E186" s="833" t="str">
        <f>'REV &amp; COGS'!N68</f>
        <v/>
      </c>
      <c r="F186" s="87">
        <f>'REV &amp; COGS'!P68</f>
        <v>0</v>
      </c>
      <c r="G186" s="87" t="str">
        <f>'REV &amp; COGS'!Q68</f>
        <v/>
      </c>
      <c r="H186" s="87" t="str">
        <f>'REV &amp; COGS'!R68</f>
        <v/>
      </c>
    </row>
    <row r="187" spans="1:26" ht="15.75" customHeight="1">
      <c r="B187" s="578" t="str">
        <f>'REV &amp; COGS'!A69</f>
        <v>Totals</v>
      </c>
      <c r="C187" s="578">
        <f>'REV &amp; COGS'!J69</f>
        <v>0</v>
      </c>
      <c r="D187" s="578">
        <f>'REV &amp; COGS'!K69</f>
        <v>0</v>
      </c>
      <c r="E187" s="888">
        <f>'REV &amp; COGS'!N69</f>
        <v>0</v>
      </c>
      <c r="F187" s="588">
        <f>'REV &amp; COGS'!P69</f>
        <v>0</v>
      </c>
      <c r="G187" s="913">
        <f>'REV &amp; COGS'!Q69</f>
        <v>0</v>
      </c>
      <c r="H187" s="913">
        <f>'REV &amp; COGS'!R69</f>
        <v>0</v>
      </c>
    </row>
    <row r="188" spans="1:26" ht="15.75" customHeight="1">
      <c r="B188" s="6">
        <f>'REV &amp; COGS'!A70</f>
        <v>0</v>
      </c>
    </row>
    <row r="189" spans="1:26" ht="15.75" customHeight="1">
      <c r="B189" s="6" t="s">
        <v>931</v>
      </c>
    </row>
    <row r="190" spans="1:26" ht="15.75" customHeight="1">
      <c r="A190" s="13"/>
      <c r="B190" s="890" t="str">
        <f>'REV &amp; COGS'!A54</f>
        <v>Crops</v>
      </c>
      <c r="C190" s="907" t="str">
        <f>'REV &amp; COGS'!B54</f>
        <v>Seed cost per plant</v>
      </c>
      <c r="D190" s="907" t="str">
        <f>'REV &amp; COGS'!C54</f>
        <v>Cost per starter plug</v>
      </c>
      <c r="E190" s="907" t="str">
        <f>'REV &amp; COGS'!D54</f>
        <v>Seeding Cost per plant</v>
      </c>
      <c r="F190" s="891" t="str">
        <f>'REV &amp; COGS'!E54</f>
        <v>Total sewn plants</v>
      </c>
      <c r="G190" s="907" t="str">
        <f>'REV &amp; COGS'!F54</f>
        <v>Total cost plants</v>
      </c>
      <c r="H190" s="891" t="str">
        <f>'REV &amp; COGS'!G54</f>
        <v>Loss rate</v>
      </c>
      <c r="I190" s="891" t="str">
        <f>'REV &amp; COGS'!H54</f>
        <v>Number of plants</v>
      </c>
      <c r="J190" s="13"/>
      <c r="K190" s="13"/>
      <c r="L190" s="13"/>
      <c r="M190" s="13"/>
      <c r="N190" s="13"/>
      <c r="O190" s="13"/>
      <c r="P190" s="13"/>
      <c r="Q190" s="13"/>
      <c r="R190" s="13"/>
      <c r="S190" s="13"/>
      <c r="T190" s="13"/>
      <c r="U190" s="13"/>
      <c r="V190" s="13"/>
      <c r="W190" s="13"/>
      <c r="X190" s="13"/>
      <c r="Y190" s="13"/>
      <c r="Z190" s="13"/>
    </row>
    <row r="191" spans="1:26" ht="15.75" customHeight="1">
      <c r="B191" s="2" t="str">
        <f>'REV &amp; COGS'!A55</f>
        <v>Tomatoes</v>
      </c>
      <c r="C191" s="897">
        <f>'REV &amp; COGS'!B55</f>
        <v>0</v>
      </c>
      <c r="D191" s="897">
        <f>'REV &amp; COGS'!C55</f>
        <v>0</v>
      </c>
      <c r="E191" s="897" t="str">
        <f>'REV &amp; COGS'!D55</f>
        <v/>
      </c>
      <c r="F191" s="293" t="str">
        <f>'REV &amp; COGS'!E55</f>
        <v/>
      </c>
      <c r="G191" s="914" t="str">
        <f>'REV &amp; COGS'!F55</f>
        <v/>
      </c>
      <c r="H191" s="915" t="str">
        <f>'REV &amp; COGS'!G55</f>
        <v/>
      </c>
      <c r="I191" s="293" t="str">
        <f>'REV &amp; COGS'!H55</f>
        <v/>
      </c>
    </row>
    <row r="192" spans="1:26" ht="15.75" customHeight="1">
      <c r="B192" s="2" t="str">
        <f>'REV &amp; COGS'!A56</f>
        <v>Squash</v>
      </c>
      <c r="C192" s="897">
        <f>'REV &amp; COGS'!B56</f>
        <v>0</v>
      </c>
      <c r="D192" s="897">
        <f>'REV &amp; COGS'!C56</f>
        <v>0</v>
      </c>
      <c r="E192" s="897" t="str">
        <f>'REV &amp; COGS'!D56</f>
        <v/>
      </c>
      <c r="F192" s="293" t="str">
        <f>'REV &amp; COGS'!E56</f>
        <v/>
      </c>
      <c r="G192" s="914" t="str">
        <f>'REV &amp; COGS'!F56</f>
        <v/>
      </c>
      <c r="H192" s="915" t="str">
        <f>'REV &amp; COGS'!G56</f>
        <v/>
      </c>
      <c r="I192" s="293" t="str">
        <f>'REV &amp; COGS'!H56</f>
        <v/>
      </c>
    </row>
    <row r="193" spans="1:26" ht="15.75" customHeight="1">
      <c r="B193" s="2" t="str">
        <f>'REV &amp; COGS'!A57</f>
        <v>Peppers</v>
      </c>
      <c r="C193" s="897">
        <f>'REV &amp; COGS'!B57</f>
        <v>0</v>
      </c>
      <c r="D193" s="897">
        <f>'REV &amp; COGS'!C57</f>
        <v>0</v>
      </c>
      <c r="E193" s="897" t="str">
        <f>'REV &amp; COGS'!D57</f>
        <v/>
      </c>
      <c r="F193" s="293" t="str">
        <f>'REV &amp; COGS'!E57</f>
        <v/>
      </c>
      <c r="G193" s="914" t="str">
        <f>'REV &amp; COGS'!F57</f>
        <v/>
      </c>
      <c r="H193" s="915" t="str">
        <f>'REV &amp; COGS'!G57</f>
        <v/>
      </c>
      <c r="I193" s="293" t="str">
        <f>'REV &amp; COGS'!H57</f>
        <v/>
      </c>
    </row>
    <row r="194" spans="1:26" ht="15.75" customHeight="1">
      <c r="B194" s="2" t="str">
        <f>'REV &amp; COGS'!A58</f>
        <v>Cucumbers</v>
      </c>
      <c r="C194" s="897">
        <f>'REV &amp; COGS'!B58</f>
        <v>0</v>
      </c>
      <c r="D194" s="897">
        <f>'REV &amp; COGS'!C58</f>
        <v>0</v>
      </c>
      <c r="E194" s="897" t="str">
        <f>'REV &amp; COGS'!D58</f>
        <v/>
      </c>
      <c r="F194" s="293" t="str">
        <f>'REV &amp; COGS'!E58</f>
        <v/>
      </c>
      <c r="G194" s="914" t="str">
        <f>'REV &amp; COGS'!F58</f>
        <v/>
      </c>
      <c r="H194" s="915" t="str">
        <f>'REV &amp; COGS'!G58</f>
        <v/>
      </c>
      <c r="I194" s="293" t="str">
        <f>'REV &amp; COGS'!H58</f>
        <v/>
      </c>
    </row>
    <row r="195" spans="1:26" ht="15.75" hidden="1" customHeight="1">
      <c r="B195" s="2" t="str">
        <f>'REV &amp; COGS'!A59</f>
        <v/>
      </c>
      <c r="C195" s="897">
        <f>'REV &amp; COGS'!B59</f>
        <v>0</v>
      </c>
      <c r="D195" s="897">
        <f>'REV &amp; COGS'!C59</f>
        <v>0</v>
      </c>
      <c r="E195" s="897" t="str">
        <f>'REV &amp; COGS'!D59</f>
        <v/>
      </c>
      <c r="F195" s="293" t="str">
        <f>'REV &amp; COGS'!E59</f>
        <v/>
      </c>
      <c r="G195" s="914" t="str">
        <f>'REV &amp; COGS'!F59</f>
        <v/>
      </c>
      <c r="H195" s="915" t="str">
        <f>'REV &amp; COGS'!G59</f>
        <v/>
      </c>
      <c r="I195" s="293" t="str">
        <f>'REV &amp; COGS'!H59</f>
        <v/>
      </c>
    </row>
    <row r="196" spans="1:26" ht="15.75" hidden="1" customHeight="1">
      <c r="B196" s="2" t="str">
        <f>'REV &amp; COGS'!A60</f>
        <v/>
      </c>
      <c r="C196" s="897">
        <f>'REV &amp; COGS'!B60</f>
        <v>0</v>
      </c>
      <c r="D196" s="897">
        <f>'REV &amp; COGS'!C60</f>
        <v>0</v>
      </c>
      <c r="E196" s="897" t="str">
        <f>'REV &amp; COGS'!D60</f>
        <v/>
      </c>
      <c r="F196" s="293" t="str">
        <f>'REV &amp; COGS'!E60</f>
        <v/>
      </c>
      <c r="G196" s="914" t="str">
        <f>'REV &amp; COGS'!F60</f>
        <v/>
      </c>
      <c r="H196" s="915" t="str">
        <f>'REV &amp; COGS'!G60</f>
        <v/>
      </c>
      <c r="I196" s="293" t="str">
        <f>'REV &amp; COGS'!H60</f>
        <v/>
      </c>
    </row>
    <row r="197" spans="1:26" ht="15.75" hidden="1" customHeight="1">
      <c r="B197" s="2" t="str">
        <f>'REV &amp; COGS'!A61</f>
        <v/>
      </c>
      <c r="C197" s="897">
        <f>'REV &amp; COGS'!B61</f>
        <v>0</v>
      </c>
      <c r="D197" s="897">
        <f>'REV &amp; COGS'!C61</f>
        <v>0</v>
      </c>
      <c r="E197" s="897" t="str">
        <f>'REV &amp; COGS'!D61</f>
        <v/>
      </c>
      <c r="F197" s="293" t="str">
        <f>'REV &amp; COGS'!E61</f>
        <v/>
      </c>
      <c r="G197" s="914" t="str">
        <f>'REV &amp; COGS'!F61</f>
        <v/>
      </c>
      <c r="H197" s="915" t="str">
        <f>'REV &amp; COGS'!G61</f>
        <v/>
      </c>
      <c r="I197" s="293" t="str">
        <f>'REV &amp; COGS'!H61</f>
        <v/>
      </c>
    </row>
    <row r="198" spans="1:26" ht="15.75" hidden="1" customHeight="1">
      <c r="B198" s="2" t="str">
        <f>'REV &amp; COGS'!A62</f>
        <v/>
      </c>
      <c r="C198" s="897">
        <f>'REV &amp; COGS'!B62</f>
        <v>0</v>
      </c>
      <c r="D198" s="897">
        <f>'REV &amp; COGS'!C62</f>
        <v>0</v>
      </c>
      <c r="E198" s="897" t="str">
        <f>'REV &amp; COGS'!D62</f>
        <v/>
      </c>
      <c r="F198" s="293" t="str">
        <f>'REV &amp; COGS'!E62</f>
        <v/>
      </c>
      <c r="G198" s="914" t="str">
        <f>'REV &amp; COGS'!F62</f>
        <v/>
      </c>
      <c r="H198" s="915" t="str">
        <f>'REV &amp; COGS'!G62</f>
        <v/>
      </c>
      <c r="I198" s="293" t="str">
        <f>'REV &amp; COGS'!H62</f>
        <v/>
      </c>
    </row>
    <row r="199" spans="1:26" ht="15.75" hidden="1" customHeight="1">
      <c r="B199" s="2" t="str">
        <f>'REV &amp; COGS'!A63</f>
        <v/>
      </c>
      <c r="C199" s="897">
        <f>'REV &amp; COGS'!B63</f>
        <v>0</v>
      </c>
      <c r="D199" s="897">
        <f>'REV &amp; COGS'!C63</f>
        <v>0</v>
      </c>
      <c r="E199" s="897" t="str">
        <f>'REV &amp; COGS'!D63</f>
        <v/>
      </c>
      <c r="F199" s="293" t="str">
        <f>'REV &amp; COGS'!E63</f>
        <v/>
      </c>
      <c r="G199" s="914" t="str">
        <f>'REV &amp; COGS'!F63</f>
        <v/>
      </c>
      <c r="H199" s="915" t="str">
        <f>'REV &amp; COGS'!G63</f>
        <v/>
      </c>
      <c r="I199" s="293" t="str">
        <f>'REV &amp; COGS'!H63</f>
        <v/>
      </c>
    </row>
    <row r="200" spans="1:26" ht="15.75" hidden="1" customHeight="1">
      <c r="B200" s="2" t="str">
        <f>'REV &amp; COGS'!A64</f>
        <v/>
      </c>
      <c r="C200" s="897">
        <f>'REV &amp; COGS'!B64</f>
        <v>0</v>
      </c>
      <c r="D200" s="897">
        <f>'REV &amp; COGS'!C64</f>
        <v>0</v>
      </c>
      <c r="E200" s="897" t="str">
        <f>'REV &amp; COGS'!D64</f>
        <v/>
      </c>
      <c r="F200" s="293" t="str">
        <f>'REV &amp; COGS'!E64</f>
        <v/>
      </c>
      <c r="G200" s="914" t="str">
        <f>'REV &amp; COGS'!F64</f>
        <v/>
      </c>
      <c r="H200" s="915" t="str">
        <f>'REV &amp; COGS'!G64</f>
        <v/>
      </c>
      <c r="I200" s="293" t="str">
        <f>'REV &amp; COGS'!H64</f>
        <v/>
      </c>
    </row>
    <row r="201" spans="1:26" ht="15.75" hidden="1" customHeight="1">
      <c r="B201" s="2" t="str">
        <f>'REV &amp; COGS'!A65</f>
        <v/>
      </c>
      <c r="C201" s="897">
        <f>'REV &amp; COGS'!B65</f>
        <v>0</v>
      </c>
      <c r="D201" s="897">
        <f>'REV &amp; COGS'!C65</f>
        <v>0</v>
      </c>
      <c r="E201" s="897" t="str">
        <f>'REV &amp; COGS'!D65</f>
        <v/>
      </c>
      <c r="F201" s="293" t="str">
        <f>'REV &amp; COGS'!E65</f>
        <v/>
      </c>
      <c r="G201" s="914" t="str">
        <f>'REV &amp; COGS'!F65</f>
        <v/>
      </c>
      <c r="H201" s="915" t="str">
        <f>'REV &amp; COGS'!G65</f>
        <v/>
      </c>
      <c r="I201" s="293" t="str">
        <f>'REV &amp; COGS'!H65</f>
        <v/>
      </c>
    </row>
    <row r="202" spans="1:26" ht="15.75" hidden="1" customHeight="1">
      <c r="B202" s="2" t="str">
        <f>'REV &amp; COGS'!A66</f>
        <v/>
      </c>
      <c r="C202" s="897">
        <f>'REV &amp; COGS'!B66</f>
        <v>0</v>
      </c>
      <c r="D202" s="897">
        <f>'REV &amp; COGS'!C66</f>
        <v>0</v>
      </c>
      <c r="E202" s="897" t="str">
        <f>'REV &amp; COGS'!D66</f>
        <v/>
      </c>
      <c r="F202" s="293" t="str">
        <f>'REV &amp; COGS'!E66</f>
        <v/>
      </c>
      <c r="G202" s="914" t="str">
        <f>'REV &amp; COGS'!F66</f>
        <v/>
      </c>
      <c r="H202" s="915" t="str">
        <f>'REV &amp; COGS'!G66</f>
        <v/>
      </c>
      <c r="I202" s="293" t="str">
        <f>'REV &amp; COGS'!H66</f>
        <v/>
      </c>
    </row>
    <row r="203" spans="1:26" ht="15.75" hidden="1" customHeight="1">
      <c r="B203" s="2" t="str">
        <f>'REV &amp; COGS'!A67</f>
        <v/>
      </c>
      <c r="C203" s="897">
        <f>'REV &amp; COGS'!B67</f>
        <v>0</v>
      </c>
      <c r="D203" s="897">
        <f>'REV &amp; COGS'!C67</f>
        <v>0</v>
      </c>
      <c r="E203" s="897" t="str">
        <f>'REV &amp; COGS'!D67</f>
        <v/>
      </c>
      <c r="F203" s="293" t="str">
        <f>'REV &amp; COGS'!E67</f>
        <v/>
      </c>
      <c r="G203" s="914" t="str">
        <f>'REV &amp; COGS'!F67</f>
        <v/>
      </c>
      <c r="H203" s="915" t="str">
        <f>'REV &amp; COGS'!G67</f>
        <v/>
      </c>
      <c r="I203" s="293" t="str">
        <f>'REV &amp; COGS'!H67</f>
        <v/>
      </c>
    </row>
    <row r="204" spans="1:26" ht="15.75" hidden="1" customHeight="1">
      <c r="B204" s="2" t="str">
        <f>'REV &amp; COGS'!A68</f>
        <v/>
      </c>
      <c r="C204" s="897">
        <f>'REV &amp; COGS'!B68</f>
        <v>0</v>
      </c>
      <c r="D204" s="897">
        <f>'REV &amp; COGS'!C68</f>
        <v>0</v>
      </c>
      <c r="E204" s="897" t="str">
        <f>'REV &amp; COGS'!D68</f>
        <v/>
      </c>
      <c r="F204" s="293" t="str">
        <f>'REV &amp; COGS'!E68</f>
        <v/>
      </c>
      <c r="G204" s="914" t="str">
        <f>'REV &amp; COGS'!F68</f>
        <v/>
      </c>
      <c r="H204" s="915" t="str">
        <f>'REV &amp; COGS'!G68</f>
        <v/>
      </c>
      <c r="I204" s="293" t="str">
        <f>'REV &amp; COGS'!H68</f>
        <v/>
      </c>
    </row>
    <row r="205" spans="1:26" ht="15.75" customHeight="1">
      <c r="B205" s="578" t="str">
        <f>'REV &amp; COGS'!A69</f>
        <v>Totals</v>
      </c>
      <c r="C205" s="447">
        <f>'REV &amp; COGS'!B69</f>
        <v>0</v>
      </c>
      <c r="D205" s="447">
        <f>'REV &amp; COGS'!C69</f>
        <v>0</v>
      </c>
      <c r="E205" s="447">
        <f>'REV &amp; COGS'!D69</f>
        <v>0</v>
      </c>
      <c r="F205" s="448">
        <f>'REV &amp; COGS'!E69</f>
        <v>0</v>
      </c>
      <c r="G205" s="896">
        <f>'REV &amp; COGS'!F69</f>
        <v>0</v>
      </c>
      <c r="H205" s="123">
        <f>'REV &amp; COGS'!G69</f>
        <v>0</v>
      </c>
      <c r="I205" s="448">
        <f>'REV &amp; COGS'!H69</f>
        <v>0</v>
      </c>
    </row>
    <row r="206" spans="1:26" ht="15.75" customHeight="1">
      <c r="B206" s="912">
        <f>'REV &amp; COGS'!A70</f>
        <v>0</v>
      </c>
    </row>
    <row r="207" spans="1:26" ht="15.75" customHeight="1">
      <c r="B207" s="6" t="s">
        <v>932</v>
      </c>
    </row>
    <row r="208" spans="1:26" ht="15.75" customHeight="1">
      <c r="A208" s="13"/>
      <c r="B208" s="890" t="str">
        <f>'REV &amp; COGS'!A54</f>
        <v>Crops</v>
      </c>
      <c r="C208" s="890" t="str">
        <f>'REV &amp; COGS'!J54</f>
        <v>Product Sold by</v>
      </c>
      <c r="D208" s="890" t="str">
        <f>'REV &amp; COGS'!K54</f>
        <v>Packaging Type</v>
      </c>
      <c r="E208" s="891" t="str">
        <f>'REV &amp; COGS'!L54</f>
        <v>Packaging Cost per unit</v>
      </c>
      <c r="F208" s="891" t="str">
        <f>'REV &amp; COGS'!M54</f>
        <v>Variable cost per unit</v>
      </c>
      <c r="G208" s="891" t="str">
        <f>'REV &amp; COGS'!N54</f>
        <v>Units Sold</v>
      </c>
      <c r="H208" s="891" t="str">
        <f>'REV &amp; COGS'!O54</f>
        <v>Total packaging cost</v>
      </c>
      <c r="I208" s="13"/>
      <c r="J208" s="13"/>
      <c r="K208" s="13"/>
      <c r="L208" s="13"/>
      <c r="M208" s="13"/>
      <c r="N208" s="13"/>
      <c r="O208" s="13"/>
      <c r="P208" s="13"/>
      <c r="Q208" s="13"/>
      <c r="R208" s="13"/>
      <c r="S208" s="13"/>
      <c r="T208" s="13"/>
      <c r="U208" s="13"/>
      <c r="V208" s="13"/>
      <c r="W208" s="13"/>
      <c r="X208" s="13"/>
      <c r="Y208" s="13"/>
      <c r="Z208" s="13"/>
    </row>
    <row r="209" spans="2:8" ht="15.75" customHeight="1">
      <c r="B209" s="2" t="str">
        <f>'REV &amp; COGS'!A55</f>
        <v>Tomatoes</v>
      </c>
      <c r="C209" s="916">
        <f>'REV &amp; COGS'!J55</f>
        <v>0</v>
      </c>
      <c r="D209" s="595">
        <f>'REV &amp; COGS'!K55</f>
        <v>0</v>
      </c>
      <c r="E209" s="897" t="str">
        <f>'REV &amp; COGS'!L55</f>
        <v/>
      </c>
      <c r="F209" s="897" t="str">
        <f>'REV &amp; COGS'!M55</f>
        <v/>
      </c>
      <c r="G209" s="898" t="str">
        <f>'REV &amp; COGS'!N55</f>
        <v/>
      </c>
      <c r="H209" s="899" t="str">
        <f>'REV &amp; COGS'!O55</f>
        <v/>
      </c>
    </row>
    <row r="210" spans="2:8" ht="15.75" customHeight="1">
      <c r="B210" s="2" t="str">
        <f>'REV &amp; COGS'!A56</f>
        <v>Squash</v>
      </c>
      <c r="C210" s="916">
        <f>'REV &amp; COGS'!J56</f>
        <v>0</v>
      </c>
      <c r="D210" s="595">
        <f>'REV &amp; COGS'!K56</f>
        <v>0</v>
      </c>
      <c r="E210" s="897" t="str">
        <f>'REV &amp; COGS'!L56</f>
        <v/>
      </c>
      <c r="F210" s="897" t="str">
        <f>'REV &amp; COGS'!M56</f>
        <v/>
      </c>
      <c r="G210" s="898" t="str">
        <f>'REV &amp; COGS'!N56</f>
        <v/>
      </c>
      <c r="H210" s="899" t="str">
        <f>'REV &amp; COGS'!O56</f>
        <v/>
      </c>
    </row>
    <row r="211" spans="2:8" ht="15.75" customHeight="1">
      <c r="B211" s="2" t="str">
        <f>'REV &amp; COGS'!A57</f>
        <v>Peppers</v>
      </c>
      <c r="C211" s="916">
        <f>'REV &amp; COGS'!J57</f>
        <v>0</v>
      </c>
      <c r="D211" s="595">
        <f>'REV &amp; COGS'!K57</f>
        <v>0</v>
      </c>
      <c r="E211" s="897" t="str">
        <f>'REV &amp; COGS'!L57</f>
        <v/>
      </c>
      <c r="F211" s="897" t="str">
        <f>'REV &amp; COGS'!M57</f>
        <v/>
      </c>
      <c r="G211" s="898" t="str">
        <f>'REV &amp; COGS'!N57</f>
        <v/>
      </c>
      <c r="H211" s="899" t="str">
        <f>'REV &amp; COGS'!O57</f>
        <v/>
      </c>
    </row>
    <row r="212" spans="2:8" ht="15.75" customHeight="1">
      <c r="B212" s="2" t="str">
        <f>'REV &amp; COGS'!A58</f>
        <v>Cucumbers</v>
      </c>
      <c r="C212" s="916">
        <f>'REV &amp; COGS'!J58</f>
        <v>0</v>
      </c>
      <c r="D212" s="595">
        <f>'REV &amp; COGS'!K58</f>
        <v>0</v>
      </c>
      <c r="E212" s="897" t="str">
        <f>'REV &amp; COGS'!L58</f>
        <v/>
      </c>
      <c r="F212" s="897" t="str">
        <f>'REV &amp; COGS'!M58</f>
        <v/>
      </c>
      <c r="G212" s="898" t="str">
        <f>'REV &amp; COGS'!N58</f>
        <v/>
      </c>
      <c r="H212" s="899" t="str">
        <f>'REV &amp; COGS'!O58</f>
        <v/>
      </c>
    </row>
    <row r="213" spans="2:8" ht="15.75" hidden="1" customHeight="1">
      <c r="B213" s="2" t="str">
        <f>'REV &amp; COGS'!A59</f>
        <v/>
      </c>
      <c r="C213" s="595">
        <f>'REV &amp; COGS'!J59</f>
        <v>0</v>
      </c>
      <c r="D213" s="595">
        <f>'REV &amp; COGS'!K59</f>
        <v>0</v>
      </c>
      <c r="E213" s="897" t="str">
        <f>'REV &amp; COGS'!L59</f>
        <v/>
      </c>
      <c r="F213" s="897" t="str">
        <f>'REV &amp; COGS'!M59</f>
        <v/>
      </c>
      <c r="G213" s="898" t="str">
        <f>'REV &amp; COGS'!N59</f>
        <v/>
      </c>
      <c r="H213" s="899" t="str">
        <f>'REV &amp; COGS'!O59</f>
        <v/>
      </c>
    </row>
    <row r="214" spans="2:8" ht="15.75" hidden="1" customHeight="1">
      <c r="B214" s="2" t="str">
        <f>'REV &amp; COGS'!A60</f>
        <v/>
      </c>
      <c r="C214" s="595">
        <f>'REV &amp; COGS'!J60</f>
        <v>0</v>
      </c>
      <c r="D214" s="595">
        <f>'REV &amp; COGS'!K60</f>
        <v>0</v>
      </c>
      <c r="E214" s="897" t="str">
        <f>'REV &amp; COGS'!L60</f>
        <v/>
      </c>
      <c r="F214" s="897" t="str">
        <f>'REV &amp; COGS'!M60</f>
        <v/>
      </c>
      <c r="G214" s="898" t="str">
        <f>'REV &amp; COGS'!N60</f>
        <v/>
      </c>
      <c r="H214" s="899" t="str">
        <f>'REV &amp; COGS'!O60</f>
        <v/>
      </c>
    </row>
    <row r="215" spans="2:8" ht="15.75" hidden="1" customHeight="1">
      <c r="B215" s="2" t="str">
        <f>'REV &amp; COGS'!A61</f>
        <v/>
      </c>
      <c r="C215" s="595">
        <f>'REV &amp; COGS'!J61</f>
        <v>0</v>
      </c>
      <c r="D215" s="595">
        <f>'REV &amp; COGS'!K61</f>
        <v>0</v>
      </c>
      <c r="E215" s="897" t="str">
        <f>'REV &amp; COGS'!L61</f>
        <v/>
      </c>
      <c r="F215" s="897" t="str">
        <f>'REV &amp; COGS'!M61</f>
        <v/>
      </c>
      <c r="G215" s="898" t="str">
        <f>'REV &amp; COGS'!N61</f>
        <v/>
      </c>
      <c r="H215" s="899" t="str">
        <f>'REV &amp; COGS'!O61</f>
        <v/>
      </c>
    </row>
    <row r="216" spans="2:8" ht="15.75" hidden="1" customHeight="1">
      <c r="B216" s="2" t="str">
        <f>'REV &amp; COGS'!A62</f>
        <v/>
      </c>
      <c r="C216" s="595">
        <f>'REV &amp; COGS'!J62</f>
        <v>0</v>
      </c>
      <c r="D216" s="595">
        <f>'REV &amp; COGS'!K62</f>
        <v>0</v>
      </c>
      <c r="E216" s="897" t="str">
        <f>'REV &amp; COGS'!L62</f>
        <v/>
      </c>
      <c r="F216" s="897" t="str">
        <f>'REV &amp; COGS'!M62</f>
        <v/>
      </c>
      <c r="G216" s="898" t="str">
        <f>'REV &amp; COGS'!N62</f>
        <v/>
      </c>
      <c r="H216" s="899" t="str">
        <f>'REV &amp; COGS'!O62</f>
        <v/>
      </c>
    </row>
    <row r="217" spans="2:8" ht="15.75" hidden="1" customHeight="1">
      <c r="B217" s="2" t="str">
        <f>'REV &amp; COGS'!A63</f>
        <v/>
      </c>
      <c r="C217" s="595">
        <f>'REV &amp; COGS'!J63</f>
        <v>0</v>
      </c>
      <c r="D217" s="595">
        <f>'REV &amp; COGS'!K63</f>
        <v>0</v>
      </c>
      <c r="E217" s="897" t="str">
        <f>'REV &amp; COGS'!L63</f>
        <v/>
      </c>
      <c r="F217" s="897" t="str">
        <f>'REV &amp; COGS'!M63</f>
        <v/>
      </c>
      <c r="G217" s="898" t="str">
        <f>'REV &amp; COGS'!N63</f>
        <v/>
      </c>
      <c r="H217" s="899" t="str">
        <f>'REV &amp; COGS'!O63</f>
        <v/>
      </c>
    </row>
    <row r="218" spans="2:8" ht="15.75" hidden="1" customHeight="1">
      <c r="B218" s="2" t="str">
        <f>'REV &amp; COGS'!A64</f>
        <v/>
      </c>
      <c r="C218" s="595">
        <f>'REV &amp; COGS'!J64</f>
        <v>0</v>
      </c>
      <c r="D218" s="595">
        <f>'REV &amp; COGS'!K64</f>
        <v>0</v>
      </c>
      <c r="E218" s="897" t="str">
        <f>'REV &amp; COGS'!L64</f>
        <v/>
      </c>
      <c r="F218" s="897" t="str">
        <f>'REV &amp; COGS'!M64</f>
        <v/>
      </c>
      <c r="G218" s="898" t="str">
        <f>'REV &amp; COGS'!N64</f>
        <v/>
      </c>
      <c r="H218" s="899" t="str">
        <f>'REV &amp; COGS'!O64</f>
        <v/>
      </c>
    </row>
    <row r="219" spans="2:8" ht="15.75" hidden="1" customHeight="1">
      <c r="B219" s="2" t="str">
        <f>'REV &amp; COGS'!A65</f>
        <v/>
      </c>
      <c r="C219" s="595">
        <f>'REV &amp; COGS'!J65</f>
        <v>0</v>
      </c>
      <c r="D219" s="595">
        <f>'REV &amp; COGS'!K65</f>
        <v>0</v>
      </c>
      <c r="E219" s="897" t="str">
        <f>'REV &amp; COGS'!L65</f>
        <v/>
      </c>
      <c r="F219" s="897" t="str">
        <f>'REV &amp; COGS'!M65</f>
        <v/>
      </c>
      <c r="G219" s="898" t="str">
        <f>'REV &amp; COGS'!N65</f>
        <v/>
      </c>
      <c r="H219" s="899" t="str">
        <f>'REV &amp; COGS'!O65</f>
        <v/>
      </c>
    </row>
    <row r="220" spans="2:8" ht="15.75" hidden="1" customHeight="1">
      <c r="B220" s="2" t="str">
        <f>'REV &amp; COGS'!A66</f>
        <v/>
      </c>
      <c r="C220" s="595">
        <f>'REV &amp; COGS'!J66</f>
        <v>0</v>
      </c>
      <c r="D220" s="595">
        <f>'REV &amp; COGS'!K66</f>
        <v>0</v>
      </c>
      <c r="E220" s="897" t="str">
        <f>'REV &amp; COGS'!L66</f>
        <v/>
      </c>
      <c r="F220" s="897" t="str">
        <f>'REV &amp; COGS'!M66</f>
        <v/>
      </c>
      <c r="G220" s="898" t="str">
        <f>'REV &amp; COGS'!N66</f>
        <v/>
      </c>
      <c r="H220" s="899" t="str">
        <f>'REV &amp; COGS'!O66</f>
        <v/>
      </c>
    </row>
    <row r="221" spans="2:8" ht="15.75" hidden="1" customHeight="1">
      <c r="B221" s="2" t="str">
        <f>'REV &amp; COGS'!A67</f>
        <v/>
      </c>
      <c r="C221" s="595">
        <f>'REV &amp; COGS'!J67</f>
        <v>0</v>
      </c>
      <c r="D221" s="595">
        <f>'REV &amp; COGS'!K67</f>
        <v>0</v>
      </c>
      <c r="E221" s="897" t="str">
        <f>'REV &amp; COGS'!L67</f>
        <v/>
      </c>
      <c r="F221" s="897" t="str">
        <f>'REV &amp; COGS'!M67</f>
        <v/>
      </c>
      <c r="G221" s="898" t="str">
        <f>'REV &amp; COGS'!N67</f>
        <v/>
      </c>
      <c r="H221" s="899" t="str">
        <f>'REV &amp; COGS'!O67</f>
        <v/>
      </c>
    </row>
    <row r="222" spans="2:8" ht="15.75" hidden="1" customHeight="1">
      <c r="B222" s="2" t="str">
        <f>'REV &amp; COGS'!A68</f>
        <v/>
      </c>
      <c r="C222" s="595">
        <f>'REV &amp; COGS'!J68</f>
        <v>0</v>
      </c>
      <c r="D222" s="595">
        <f>'REV &amp; COGS'!K68</f>
        <v>0</v>
      </c>
      <c r="E222" s="897" t="str">
        <f>'REV &amp; COGS'!L68</f>
        <v/>
      </c>
      <c r="F222" s="897" t="str">
        <f>'REV &amp; COGS'!M68</f>
        <v/>
      </c>
      <c r="G222" s="898" t="str">
        <f>'REV &amp; COGS'!N68</f>
        <v/>
      </c>
      <c r="H222" s="899" t="str">
        <f>'REV &amp; COGS'!O68</f>
        <v/>
      </c>
    </row>
    <row r="223" spans="2:8" ht="15.75" customHeight="1">
      <c r="B223" s="578" t="str">
        <f>'REV &amp; COGS'!A69</f>
        <v>Totals</v>
      </c>
      <c r="C223" s="122">
        <f>'REV &amp; COGS'!J69</f>
        <v>0</v>
      </c>
      <c r="D223" s="122">
        <f>'REV &amp; COGS'!K69</f>
        <v>0</v>
      </c>
      <c r="E223" s="447">
        <f>'REV &amp; COGS'!L69</f>
        <v>0</v>
      </c>
      <c r="F223" s="447">
        <f>'REV &amp; COGS'!M69</f>
        <v>0</v>
      </c>
      <c r="G223" s="900">
        <f>'REV &amp; COGS'!N69</f>
        <v>0</v>
      </c>
      <c r="H223" s="901">
        <f>'REV &amp; COGS'!O69</f>
        <v>0</v>
      </c>
    </row>
    <row r="224" spans="2:8" ht="15.75" customHeight="1">
      <c r="B224" s="6">
        <f>'REV &amp; COGS'!A70</f>
        <v>0</v>
      </c>
    </row>
    <row r="225" spans="1:26" ht="15.75" customHeight="1">
      <c r="B225" s="6" t="s">
        <v>933</v>
      </c>
    </row>
    <row r="226" spans="1:26" ht="15.75" customHeight="1">
      <c r="A226" s="13"/>
      <c r="B226" s="344" t="str">
        <f>'Plant &amp; Fish Production'!F64</f>
        <v>Crops</v>
      </c>
      <c r="C226" s="348" t="str">
        <f>'Plant &amp; Fish Production'!G64</f>
        <v># of Beds</v>
      </c>
      <c r="D226" s="348" t="str">
        <f>'Plant &amp; Fish Production'!H64</f>
        <v>% of total</v>
      </c>
      <c r="E226" s="348" t="str">
        <f>'Plant &amp; Fish Production'!I64</f>
        <v>Plants per bed</v>
      </c>
      <c r="F226" s="348" t="str">
        <f>'Plant &amp; Fish Production'!J64</f>
        <v>Plant Density per ft2</v>
      </c>
      <c r="G226" s="348" t="str">
        <f>'Plant &amp; Fish Production'!K64</f>
        <v>Plantings per season</v>
      </c>
      <c r="H226" s="348" t="str">
        <f>'Plant &amp; Fish Production'!L64</f>
        <v>Total Plants</v>
      </c>
      <c r="I226" s="878" t="str">
        <f>'Plant &amp; Fish Production'!M64</f>
        <v>Avg. yield per plant in lbs</v>
      </c>
      <c r="J226" s="878" t="str">
        <f>'Plant &amp; Fish Production'!N64</f>
        <v>Total lbs</v>
      </c>
      <c r="K226" s="879" t="str">
        <f>'Plant &amp; Fish Production'!O64</f>
        <v>Loss Rate</v>
      </c>
      <c r="L226" s="878" t="str">
        <f>'Plant &amp; Fish Production'!P64</f>
        <v>Net lbs</v>
      </c>
      <c r="M226" s="13"/>
      <c r="N226" s="13"/>
      <c r="O226" s="13"/>
      <c r="P226" s="13"/>
      <c r="Q226" s="13"/>
      <c r="R226" s="13"/>
      <c r="S226" s="13"/>
      <c r="T226" s="13"/>
      <c r="U226" s="13"/>
      <c r="V226" s="13"/>
      <c r="W226" s="13"/>
      <c r="X226" s="13"/>
      <c r="Y226" s="13"/>
      <c r="Z226" s="13"/>
    </row>
    <row r="227" spans="1:26" ht="15.75" customHeight="1">
      <c r="B227" s="2">
        <f>'Plant &amp; Fish Production'!F65</f>
        <v>0</v>
      </c>
      <c r="C227" s="251">
        <f>'Plant &amp; Fish Production'!G65</f>
        <v>0</v>
      </c>
      <c r="D227" s="127" t="str">
        <f>'Plant &amp; Fish Production'!H65</f>
        <v/>
      </c>
      <c r="E227" s="251">
        <f>'Plant &amp; Fish Production'!I65</f>
        <v>0</v>
      </c>
      <c r="F227" s="128" t="str">
        <f>'Plant &amp; Fish Production'!J65</f>
        <v/>
      </c>
      <c r="G227" s="128">
        <f>'Plant &amp; Fish Production'!K65</f>
        <v>0</v>
      </c>
      <c r="H227" s="131" t="str">
        <f>'Plant &amp; Fish Production'!L65</f>
        <v/>
      </c>
      <c r="I227" s="128">
        <f>'Plant &amp; Fish Production'!M65</f>
        <v>0</v>
      </c>
      <c r="J227" s="131" t="str">
        <f>'Plant &amp; Fish Production'!N65</f>
        <v/>
      </c>
      <c r="K227" s="127">
        <f>'Plant &amp; Fish Production'!O65</f>
        <v>0</v>
      </c>
      <c r="L227" s="131" t="str">
        <f>'Plant &amp; Fish Production'!P65</f>
        <v/>
      </c>
    </row>
    <row r="228" spans="1:26" ht="15.75" customHeight="1">
      <c r="B228" s="2">
        <f>'Plant &amp; Fish Production'!F66</f>
        <v>0</v>
      </c>
      <c r="C228" s="251">
        <f>'Plant &amp; Fish Production'!G66</f>
        <v>0</v>
      </c>
      <c r="D228" s="127" t="str">
        <f>'Plant &amp; Fish Production'!H66</f>
        <v/>
      </c>
      <c r="E228" s="251">
        <f>'Plant &amp; Fish Production'!I66</f>
        <v>0</v>
      </c>
      <c r="F228" s="128" t="str">
        <f>'Plant &amp; Fish Production'!J66</f>
        <v/>
      </c>
      <c r="G228" s="128">
        <f>'Plant &amp; Fish Production'!K66</f>
        <v>0</v>
      </c>
      <c r="H228" s="131" t="str">
        <f>'Plant &amp; Fish Production'!L66</f>
        <v/>
      </c>
      <c r="I228" s="128">
        <f>'Plant &amp; Fish Production'!M66</f>
        <v>0</v>
      </c>
      <c r="J228" s="131" t="str">
        <f>'Plant &amp; Fish Production'!N66</f>
        <v/>
      </c>
      <c r="K228" s="127">
        <f>'Plant &amp; Fish Production'!O66</f>
        <v>0</v>
      </c>
      <c r="L228" s="131" t="str">
        <f>'Plant &amp; Fish Production'!P66</f>
        <v/>
      </c>
    </row>
    <row r="229" spans="1:26" ht="15.75" hidden="1" customHeight="1">
      <c r="B229" s="2">
        <f>'Plant &amp; Fish Production'!F67</f>
        <v>0</v>
      </c>
      <c r="C229" s="251">
        <f>'Plant &amp; Fish Production'!G67</f>
        <v>0</v>
      </c>
      <c r="D229" s="127" t="str">
        <f>'Plant &amp; Fish Production'!H67</f>
        <v/>
      </c>
      <c r="E229" s="251">
        <f>'Plant &amp; Fish Production'!I67</f>
        <v>0</v>
      </c>
      <c r="F229" s="128" t="str">
        <f>'Plant &amp; Fish Production'!J67</f>
        <v/>
      </c>
      <c r="G229" s="128">
        <f>'Plant &amp; Fish Production'!K67</f>
        <v>0</v>
      </c>
      <c r="H229" s="131" t="str">
        <f>'Plant &amp; Fish Production'!L67</f>
        <v/>
      </c>
      <c r="I229" s="128">
        <f>'Plant &amp; Fish Production'!M67</f>
        <v>0</v>
      </c>
      <c r="J229" s="131" t="str">
        <f>'Plant &amp; Fish Production'!N67</f>
        <v/>
      </c>
      <c r="K229" s="127">
        <f>'Plant &amp; Fish Production'!O67</f>
        <v>0</v>
      </c>
      <c r="L229" s="131" t="str">
        <f>'Plant &amp; Fish Production'!P67</f>
        <v/>
      </c>
    </row>
    <row r="230" spans="1:26" ht="15.75" hidden="1" customHeight="1">
      <c r="B230" s="2">
        <f>'Plant &amp; Fish Production'!F68</f>
        <v>0</v>
      </c>
      <c r="C230" s="251">
        <f>'Plant &amp; Fish Production'!G68</f>
        <v>0</v>
      </c>
      <c r="D230" s="127" t="str">
        <f>'Plant &amp; Fish Production'!H68</f>
        <v/>
      </c>
      <c r="E230" s="251">
        <f>'Plant &amp; Fish Production'!I68</f>
        <v>0</v>
      </c>
      <c r="F230" s="128" t="str">
        <f>'Plant &amp; Fish Production'!J68</f>
        <v/>
      </c>
      <c r="G230" s="128">
        <f>'Plant &amp; Fish Production'!K68</f>
        <v>0</v>
      </c>
      <c r="H230" s="131" t="str">
        <f>'Plant &amp; Fish Production'!L68</f>
        <v/>
      </c>
      <c r="I230" s="128">
        <f>'Plant &amp; Fish Production'!M68</f>
        <v>0</v>
      </c>
      <c r="J230" s="131" t="str">
        <f>'Plant &amp; Fish Production'!N68</f>
        <v/>
      </c>
      <c r="K230" s="127">
        <f>'Plant &amp; Fish Production'!O68</f>
        <v>0</v>
      </c>
      <c r="L230" s="131" t="str">
        <f>'Plant &amp; Fish Production'!P68</f>
        <v/>
      </c>
    </row>
    <row r="231" spans="1:26" ht="15.75" hidden="1" customHeight="1">
      <c r="B231" s="2">
        <f>'Plant &amp; Fish Production'!F69</f>
        <v>0</v>
      </c>
      <c r="C231" s="251">
        <f>'Plant &amp; Fish Production'!G69</f>
        <v>0</v>
      </c>
      <c r="D231" s="127" t="str">
        <f>'Plant &amp; Fish Production'!H69</f>
        <v/>
      </c>
      <c r="E231" s="251">
        <f>'Plant &amp; Fish Production'!I69</f>
        <v>0</v>
      </c>
      <c r="F231" s="128" t="str">
        <f>'Plant &amp; Fish Production'!J69</f>
        <v/>
      </c>
      <c r="G231" s="128">
        <f>'Plant &amp; Fish Production'!K69</f>
        <v>0</v>
      </c>
      <c r="H231" s="131" t="str">
        <f>'Plant &amp; Fish Production'!L69</f>
        <v/>
      </c>
      <c r="I231" s="128">
        <f>'Plant &amp; Fish Production'!M69</f>
        <v>0</v>
      </c>
      <c r="J231" s="131" t="str">
        <f>'Plant &amp; Fish Production'!N69</f>
        <v/>
      </c>
      <c r="K231" s="127">
        <f>'Plant &amp; Fish Production'!O69</f>
        <v>0</v>
      </c>
      <c r="L231" s="131" t="str">
        <f>'Plant &amp; Fish Production'!P69</f>
        <v/>
      </c>
    </row>
    <row r="232" spans="1:26" ht="15.75" hidden="1" customHeight="1">
      <c r="B232" s="2">
        <f>'Plant &amp; Fish Production'!F70</f>
        <v>0</v>
      </c>
      <c r="C232" s="251">
        <f>'Plant &amp; Fish Production'!G70</f>
        <v>0</v>
      </c>
      <c r="D232" s="127" t="str">
        <f>'Plant &amp; Fish Production'!H70</f>
        <v/>
      </c>
      <c r="E232" s="251">
        <f>'Plant &amp; Fish Production'!I70</f>
        <v>0</v>
      </c>
      <c r="F232" s="128" t="str">
        <f>'Plant &amp; Fish Production'!J70</f>
        <v/>
      </c>
      <c r="G232" s="128">
        <f>'Plant &amp; Fish Production'!K70</f>
        <v>0</v>
      </c>
      <c r="H232" s="131" t="str">
        <f>'Plant &amp; Fish Production'!L70</f>
        <v/>
      </c>
      <c r="I232" s="128">
        <f>'Plant &amp; Fish Production'!M70</f>
        <v>0</v>
      </c>
      <c r="J232" s="131" t="str">
        <f>'Plant &amp; Fish Production'!N70</f>
        <v/>
      </c>
      <c r="K232" s="127">
        <f>'Plant &amp; Fish Production'!O70</f>
        <v>0</v>
      </c>
      <c r="L232" s="131" t="str">
        <f>'Plant &amp; Fish Production'!P70</f>
        <v/>
      </c>
    </row>
    <row r="233" spans="1:26" ht="15.75" hidden="1" customHeight="1">
      <c r="B233" s="2">
        <f>'Plant &amp; Fish Production'!F71</f>
        <v>0</v>
      </c>
      <c r="C233" s="251">
        <f>'Plant &amp; Fish Production'!G71</f>
        <v>0</v>
      </c>
      <c r="D233" s="127" t="str">
        <f>'Plant &amp; Fish Production'!H71</f>
        <v/>
      </c>
      <c r="E233" s="251">
        <f>'Plant &amp; Fish Production'!I71</f>
        <v>0</v>
      </c>
      <c r="F233" s="128" t="str">
        <f>'Plant &amp; Fish Production'!J71</f>
        <v/>
      </c>
      <c r="G233" s="128">
        <f>'Plant &amp; Fish Production'!K71</f>
        <v>0</v>
      </c>
      <c r="H233" s="131" t="str">
        <f>'Plant &amp; Fish Production'!L71</f>
        <v/>
      </c>
      <c r="I233" s="128">
        <f>'Plant &amp; Fish Production'!M71</f>
        <v>0</v>
      </c>
      <c r="J233" s="131" t="str">
        <f>'Plant &amp; Fish Production'!N71</f>
        <v/>
      </c>
      <c r="K233" s="127">
        <f>'Plant &amp; Fish Production'!O71</f>
        <v>0</v>
      </c>
      <c r="L233" s="131" t="str">
        <f>'Plant &amp; Fish Production'!P71</f>
        <v/>
      </c>
    </row>
    <row r="234" spans="1:26" ht="15.75" hidden="1" customHeight="1">
      <c r="B234" s="2">
        <f>'Plant &amp; Fish Production'!F72</f>
        <v>0</v>
      </c>
      <c r="C234" s="251">
        <f>'Plant &amp; Fish Production'!G72</f>
        <v>0</v>
      </c>
      <c r="D234" s="127" t="str">
        <f>'Plant &amp; Fish Production'!H72</f>
        <v/>
      </c>
      <c r="E234" s="251">
        <f>'Plant &amp; Fish Production'!I72</f>
        <v>0</v>
      </c>
      <c r="F234" s="128" t="str">
        <f>'Plant &amp; Fish Production'!J72</f>
        <v/>
      </c>
      <c r="G234" s="128">
        <f>'Plant &amp; Fish Production'!K72</f>
        <v>0</v>
      </c>
      <c r="H234" s="131" t="str">
        <f>'Plant &amp; Fish Production'!L72</f>
        <v/>
      </c>
      <c r="I234" s="128">
        <f>'Plant &amp; Fish Production'!M72</f>
        <v>0</v>
      </c>
      <c r="J234" s="131" t="str">
        <f>'Plant &amp; Fish Production'!N72</f>
        <v/>
      </c>
      <c r="K234" s="127">
        <f>'Plant &amp; Fish Production'!O72</f>
        <v>0</v>
      </c>
      <c r="L234" s="131" t="str">
        <f>'Plant &amp; Fish Production'!P72</f>
        <v/>
      </c>
    </row>
    <row r="235" spans="1:26" ht="15.75" hidden="1" customHeight="1">
      <c r="B235" s="2">
        <f>'Plant &amp; Fish Production'!F73</f>
        <v>0</v>
      </c>
      <c r="C235" s="251">
        <f>'Plant &amp; Fish Production'!G73</f>
        <v>0</v>
      </c>
      <c r="D235" s="127" t="str">
        <f>'Plant &amp; Fish Production'!H73</f>
        <v/>
      </c>
      <c r="E235" s="251">
        <f>'Plant &amp; Fish Production'!I73</f>
        <v>0</v>
      </c>
      <c r="F235" s="128" t="str">
        <f>'Plant &amp; Fish Production'!J73</f>
        <v/>
      </c>
      <c r="G235" s="128">
        <f>'Plant &amp; Fish Production'!K73</f>
        <v>0</v>
      </c>
      <c r="H235" s="131" t="str">
        <f>'Plant &amp; Fish Production'!L73</f>
        <v/>
      </c>
      <c r="I235" s="128">
        <f>'Plant &amp; Fish Production'!M73</f>
        <v>0</v>
      </c>
      <c r="J235" s="131" t="str">
        <f>'Plant &amp; Fish Production'!N73</f>
        <v/>
      </c>
      <c r="K235" s="127">
        <f>'Plant &amp; Fish Production'!O73</f>
        <v>0</v>
      </c>
      <c r="L235" s="131" t="str">
        <f>'Plant &amp; Fish Production'!P73</f>
        <v/>
      </c>
    </row>
    <row r="236" spans="1:26" ht="15.75" hidden="1" customHeight="1">
      <c r="B236" s="2">
        <f>'Plant &amp; Fish Production'!F74</f>
        <v>0</v>
      </c>
      <c r="C236" s="251">
        <f>'Plant &amp; Fish Production'!G74</f>
        <v>0</v>
      </c>
      <c r="D236" s="127" t="str">
        <f>'Plant &amp; Fish Production'!H74</f>
        <v/>
      </c>
      <c r="E236" s="251">
        <f>'Plant &amp; Fish Production'!I74</f>
        <v>0</v>
      </c>
      <c r="F236" s="128" t="str">
        <f>'Plant &amp; Fish Production'!J74</f>
        <v/>
      </c>
      <c r="G236" s="128">
        <f>'Plant &amp; Fish Production'!K74</f>
        <v>0</v>
      </c>
      <c r="H236" s="131" t="str">
        <f>'Plant &amp; Fish Production'!L74</f>
        <v/>
      </c>
      <c r="I236" s="128">
        <f>'Plant &amp; Fish Production'!M74</f>
        <v>0</v>
      </c>
      <c r="J236" s="131" t="str">
        <f>'Plant &amp; Fish Production'!N74</f>
        <v/>
      </c>
      <c r="K236" s="127">
        <f>'Plant &amp; Fish Production'!O74</f>
        <v>0</v>
      </c>
      <c r="L236" s="131" t="str">
        <f>'Plant &amp; Fish Production'!P74</f>
        <v/>
      </c>
    </row>
    <row r="237" spans="1:26" ht="15.75" hidden="1" customHeight="1">
      <c r="B237" s="2">
        <f>'Plant &amp; Fish Production'!F75</f>
        <v>0</v>
      </c>
      <c r="C237" s="251">
        <f>'Plant &amp; Fish Production'!G75</f>
        <v>0</v>
      </c>
      <c r="D237" s="127" t="str">
        <f>'Plant &amp; Fish Production'!H75</f>
        <v/>
      </c>
      <c r="E237" s="251">
        <f>'Plant &amp; Fish Production'!I75</f>
        <v>0</v>
      </c>
      <c r="F237" s="128" t="str">
        <f>'Plant &amp; Fish Production'!J75</f>
        <v/>
      </c>
      <c r="G237" s="128">
        <f>'Plant &amp; Fish Production'!K75</f>
        <v>0</v>
      </c>
      <c r="H237" s="131" t="str">
        <f>'Plant &amp; Fish Production'!L75</f>
        <v/>
      </c>
      <c r="I237" s="128">
        <f>'Plant &amp; Fish Production'!M75</f>
        <v>0</v>
      </c>
      <c r="J237" s="131" t="str">
        <f>'Plant &amp; Fish Production'!N75</f>
        <v/>
      </c>
      <c r="K237" s="127">
        <f>'Plant &amp; Fish Production'!O75</f>
        <v>0</v>
      </c>
      <c r="L237" s="131" t="str">
        <f>'Plant &amp; Fish Production'!P75</f>
        <v/>
      </c>
    </row>
    <row r="238" spans="1:26" ht="15.75" hidden="1" customHeight="1">
      <c r="B238" s="2">
        <f>'Plant &amp; Fish Production'!F76</f>
        <v>0</v>
      </c>
      <c r="C238" s="251">
        <f>'Plant &amp; Fish Production'!G76</f>
        <v>0</v>
      </c>
      <c r="D238" s="127" t="str">
        <f>'Plant &amp; Fish Production'!H76</f>
        <v/>
      </c>
      <c r="E238" s="251">
        <f>'Plant &amp; Fish Production'!I76</f>
        <v>0</v>
      </c>
      <c r="F238" s="128" t="str">
        <f>'Plant &amp; Fish Production'!J76</f>
        <v/>
      </c>
      <c r="G238" s="128">
        <f>'Plant &amp; Fish Production'!K76</f>
        <v>0</v>
      </c>
      <c r="H238" s="131" t="str">
        <f>'Plant &amp; Fish Production'!L76</f>
        <v/>
      </c>
      <c r="I238" s="128">
        <f>'Plant &amp; Fish Production'!M76</f>
        <v>0</v>
      </c>
      <c r="J238" s="131" t="str">
        <f>'Plant &amp; Fish Production'!N76</f>
        <v/>
      </c>
      <c r="K238" s="127">
        <f>'Plant &amp; Fish Production'!O76</f>
        <v>0</v>
      </c>
      <c r="L238" s="131" t="str">
        <f>'Plant &amp; Fish Production'!P76</f>
        <v/>
      </c>
    </row>
    <row r="239" spans="1:26" ht="15.75" hidden="1" customHeight="1">
      <c r="B239" s="2">
        <f>'Plant &amp; Fish Production'!F77</f>
        <v>0</v>
      </c>
      <c r="C239" s="251">
        <f>'Plant &amp; Fish Production'!G77</f>
        <v>0</v>
      </c>
      <c r="D239" s="127" t="str">
        <f>'Plant &amp; Fish Production'!H77</f>
        <v/>
      </c>
      <c r="E239" s="251">
        <f>'Plant &amp; Fish Production'!I77</f>
        <v>0</v>
      </c>
      <c r="F239" s="128" t="str">
        <f>'Plant &amp; Fish Production'!J77</f>
        <v/>
      </c>
      <c r="G239" s="128">
        <f>'Plant &amp; Fish Production'!K77</f>
        <v>0</v>
      </c>
      <c r="H239" s="131" t="str">
        <f>'Plant &amp; Fish Production'!L77</f>
        <v/>
      </c>
      <c r="I239" s="128">
        <f>'Plant &amp; Fish Production'!M77</f>
        <v>0</v>
      </c>
      <c r="J239" s="131" t="str">
        <f>'Plant &amp; Fish Production'!N77</f>
        <v/>
      </c>
      <c r="K239" s="127">
        <f>'Plant &amp; Fish Production'!O77</f>
        <v>0</v>
      </c>
      <c r="L239" s="131" t="str">
        <f>'Plant &amp; Fish Production'!P77</f>
        <v/>
      </c>
    </row>
    <row r="240" spans="1:26" ht="15.75" hidden="1" customHeight="1">
      <c r="B240" s="2">
        <f>'Plant &amp; Fish Production'!F78</f>
        <v>0</v>
      </c>
      <c r="C240" s="251">
        <f>'Plant &amp; Fish Production'!G78</f>
        <v>0</v>
      </c>
      <c r="D240" s="127" t="str">
        <f>'Plant &amp; Fish Production'!H78</f>
        <v/>
      </c>
      <c r="E240" s="251">
        <f>'Plant &amp; Fish Production'!I78</f>
        <v>0</v>
      </c>
      <c r="F240" s="128" t="str">
        <f>'Plant &amp; Fish Production'!J78</f>
        <v/>
      </c>
      <c r="G240" s="128">
        <f>'Plant &amp; Fish Production'!K78</f>
        <v>0</v>
      </c>
      <c r="H240" s="131" t="str">
        <f>'Plant &amp; Fish Production'!L78</f>
        <v/>
      </c>
      <c r="I240" s="128">
        <f>'Plant &amp; Fish Production'!M78</f>
        <v>0</v>
      </c>
      <c r="J240" s="131" t="str">
        <f>'Plant &amp; Fish Production'!N78</f>
        <v/>
      </c>
      <c r="K240" s="127">
        <f>'Plant &amp; Fish Production'!O78</f>
        <v>0</v>
      </c>
      <c r="L240" s="131" t="str">
        <f>'Plant &amp; Fish Production'!P78</f>
        <v/>
      </c>
    </row>
    <row r="241" spans="1:26" ht="15.75" customHeight="1">
      <c r="B241" s="578" t="str">
        <f>'Plant &amp; Fish Production'!F79</f>
        <v>Totals</v>
      </c>
      <c r="C241" s="623">
        <f>'Plant &amp; Fish Production'!G79</f>
        <v>0</v>
      </c>
      <c r="D241" s="623">
        <f>'Plant &amp; Fish Production'!H79</f>
        <v>0</v>
      </c>
      <c r="E241" s="623">
        <f>'Plant &amp; Fish Production'!I79</f>
        <v>0</v>
      </c>
      <c r="F241" s="623"/>
      <c r="G241" s="623">
        <f>'Plant &amp; Fish Production'!K79</f>
        <v>0</v>
      </c>
      <c r="H241" s="880">
        <f>'Plant &amp; Fish Production'!L79</f>
        <v>0</v>
      </c>
      <c r="I241" s="881">
        <f>'Plant &amp; Fish Production'!M79</f>
        <v>0</v>
      </c>
      <c r="J241" s="880">
        <f>'Plant &amp; Fish Production'!N79</f>
        <v>0</v>
      </c>
      <c r="K241" s="623">
        <f>'Plant &amp; Fish Production'!O79</f>
        <v>0</v>
      </c>
      <c r="L241" s="880">
        <f>'Plant &amp; Fish Production'!P79</f>
        <v>0</v>
      </c>
    </row>
    <row r="242" spans="1:26" ht="15.75" customHeight="1"/>
    <row r="243" spans="1:26" ht="15.75" customHeight="1">
      <c r="B243" s="6" t="s">
        <v>934</v>
      </c>
    </row>
    <row r="244" spans="1:26" ht="15.75" customHeight="1">
      <c r="A244" s="13"/>
      <c r="B244" s="890" t="str">
        <f>'REV &amp; COGS'!A72</f>
        <v>Crops</v>
      </c>
      <c r="C244" s="890" t="str">
        <f>'REV &amp; COGS'!J72</f>
        <v>Product Sold by</v>
      </c>
      <c r="D244" s="890" t="str">
        <f>'REV &amp; COGS'!K72</f>
        <v>Packaging Type</v>
      </c>
      <c r="E244" s="891" t="str">
        <f>'REV &amp; COGS'!N72</f>
        <v>Units Sold</v>
      </c>
      <c r="F244" s="891" t="str">
        <f>'REV &amp; COGS'!P72</f>
        <v>Sale price per unit</v>
      </c>
      <c r="G244" s="891" t="str">
        <f>'REV &amp; COGS'!Q72</f>
        <v>Oct - Mar Revenue</v>
      </c>
      <c r="H244" s="891" t="str">
        <f>'REV &amp; COGS'!R72</f>
        <v>Avg Mth</v>
      </c>
      <c r="I244" s="13">
        <f>'REV &amp; COGS'!T54</f>
        <v>0</v>
      </c>
      <c r="J244" s="13"/>
      <c r="K244" s="13"/>
      <c r="L244" s="13"/>
      <c r="M244" s="13"/>
      <c r="N244" s="13"/>
      <c r="O244" s="13"/>
      <c r="P244" s="13"/>
      <c r="Q244" s="13"/>
      <c r="R244" s="13"/>
      <c r="S244" s="13"/>
      <c r="T244" s="13"/>
      <c r="U244" s="13"/>
      <c r="V244" s="13"/>
      <c r="W244" s="13"/>
      <c r="X244" s="13"/>
      <c r="Y244" s="13"/>
      <c r="Z244" s="13"/>
    </row>
    <row r="245" spans="1:26" ht="15.75" customHeight="1">
      <c r="B245" s="832" t="str">
        <f>'REV &amp; COGS'!A73</f>
        <v/>
      </c>
      <c r="C245" s="917">
        <f>'REV &amp; COGS'!J73</f>
        <v>0</v>
      </c>
      <c r="D245" s="832">
        <f>'REV &amp; COGS'!K73</f>
        <v>0</v>
      </c>
      <c r="E245" s="834" t="str">
        <f>'REV &amp; COGS'!N73</f>
        <v/>
      </c>
      <c r="F245" s="892">
        <f>'REV &amp; COGS'!P73</f>
        <v>0</v>
      </c>
      <c r="G245" s="894" t="str">
        <f>'REV &amp; COGS'!Q73</f>
        <v/>
      </c>
      <c r="H245" s="894" t="str">
        <f>'REV &amp; COGS'!R73</f>
        <v/>
      </c>
    </row>
    <row r="246" spans="1:26" ht="15.75" customHeight="1">
      <c r="B246" s="832" t="str">
        <f>'REV &amp; COGS'!A74</f>
        <v/>
      </c>
      <c r="C246" s="917">
        <f>'REV &amp; COGS'!J74</f>
        <v>0</v>
      </c>
      <c r="D246" s="832">
        <f>'REV &amp; COGS'!K74</f>
        <v>0</v>
      </c>
      <c r="E246" s="834" t="str">
        <f>'REV &amp; COGS'!N74</f>
        <v/>
      </c>
      <c r="F246" s="892">
        <f>'REV &amp; COGS'!P74</f>
        <v>0</v>
      </c>
      <c r="G246" s="894" t="str">
        <f>'REV &amp; COGS'!Q74</f>
        <v/>
      </c>
      <c r="H246" s="894" t="str">
        <f>'REV &amp; COGS'!R74</f>
        <v/>
      </c>
    </row>
    <row r="247" spans="1:26" ht="15.75" hidden="1" customHeight="1">
      <c r="B247" s="832" t="str">
        <f>'REV &amp; COGS'!A75</f>
        <v/>
      </c>
      <c r="C247" s="832">
        <f>'REV &amp; COGS'!J75</f>
        <v>0</v>
      </c>
      <c r="D247" s="832">
        <f>'REV &amp; COGS'!K75</f>
        <v>0</v>
      </c>
      <c r="E247" s="834" t="str">
        <f>'REV &amp; COGS'!N75</f>
        <v/>
      </c>
      <c r="F247" s="892">
        <f>'REV &amp; COGS'!P75</f>
        <v>0</v>
      </c>
      <c r="G247" s="892" t="str">
        <f>'REV &amp; COGS'!Q75</f>
        <v/>
      </c>
      <c r="H247" s="892" t="str">
        <f>'REV &amp; COGS'!R75</f>
        <v/>
      </c>
    </row>
    <row r="248" spans="1:26" ht="15.75" hidden="1" customHeight="1">
      <c r="B248" s="832" t="str">
        <f>'REV &amp; COGS'!A76</f>
        <v/>
      </c>
      <c r="C248" s="832">
        <f>'REV &amp; COGS'!J76</f>
        <v>0</v>
      </c>
      <c r="D248" s="832">
        <f>'REV &amp; COGS'!K76</f>
        <v>0</v>
      </c>
      <c r="E248" s="834" t="str">
        <f>'REV &amp; COGS'!N76</f>
        <v/>
      </c>
      <c r="F248" s="892">
        <f>'REV &amp; COGS'!P76</f>
        <v>0</v>
      </c>
      <c r="G248" s="892" t="str">
        <f>'REV &amp; COGS'!Q76</f>
        <v/>
      </c>
      <c r="H248" s="892" t="str">
        <f>'REV &amp; COGS'!R76</f>
        <v/>
      </c>
    </row>
    <row r="249" spans="1:26" ht="15.75" hidden="1" customHeight="1">
      <c r="B249" s="832" t="str">
        <f>'REV &amp; COGS'!A77</f>
        <v/>
      </c>
      <c r="C249" s="832">
        <f>'REV &amp; COGS'!J77</f>
        <v>0</v>
      </c>
      <c r="D249" s="832">
        <f>'REV &amp; COGS'!K77</f>
        <v>0</v>
      </c>
      <c r="E249" s="834" t="str">
        <f>'REV &amp; COGS'!N77</f>
        <v/>
      </c>
      <c r="F249" s="892">
        <f>'REV &amp; COGS'!P77</f>
        <v>0</v>
      </c>
      <c r="G249" s="892" t="str">
        <f>'REV &amp; COGS'!Q77</f>
        <v/>
      </c>
      <c r="H249" s="892" t="str">
        <f>'REV &amp; COGS'!R77</f>
        <v/>
      </c>
    </row>
    <row r="250" spans="1:26" ht="15.75" hidden="1" customHeight="1">
      <c r="B250" s="832" t="str">
        <f>'REV &amp; COGS'!A78</f>
        <v/>
      </c>
      <c r="C250" s="832">
        <f>'REV &amp; COGS'!J78</f>
        <v>0</v>
      </c>
      <c r="D250" s="832">
        <f>'REV &amp; COGS'!K78</f>
        <v>0</v>
      </c>
      <c r="E250" s="834" t="str">
        <f>'REV &amp; COGS'!N78</f>
        <v/>
      </c>
      <c r="F250" s="892">
        <f>'REV &amp; COGS'!P78</f>
        <v>0</v>
      </c>
      <c r="G250" s="892" t="str">
        <f>'REV &amp; COGS'!Q78</f>
        <v/>
      </c>
      <c r="H250" s="892" t="str">
        <f>'REV &amp; COGS'!R78</f>
        <v/>
      </c>
    </row>
    <row r="251" spans="1:26" ht="15.75" hidden="1" customHeight="1">
      <c r="B251" s="832" t="str">
        <f>'REV &amp; COGS'!A79</f>
        <v/>
      </c>
      <c r="C251" s="832">
        <f>'REV &amp; COGS'!J79</f>
        <v>0</v>
      </c>
      <c r="D251" s="832">
        <f>'REV &amp; COGS'!K79</f>
        <v>0</v>
      </c>
      <c r="E251" s="834" t="str">
        <f>'REV &amp; COGS'!N79</f>
        <v/>
      </c>
      <c r="F251" s="892">
        <f>'REV &amp; COGS'!P79</f>
        <v>0</v>
      </c>
      <c r="G251" s="892" t="str">
        <f>'REV &amp; COGS'!Q79</f>
        <v/>
      </c>
      <c r="H251" s="892" t="str">
        <f>'REV &amp; COGS'!R79</f>
        <v/>
      </c>
    </row>
    <row r="252" spans="1:26" ht="15.75" hidden="1" customHeight="1">
      <c r="B252" s="832" t="str">
        <f>'REV &amp; COGS'!A80</f>
        <v/>
      </c>
      <c r="C252" s="832">
        <f>'REV &amp; COGS'!J80</f>
        <v>0</v>
      </c>
      <c r="D252" s="832">
        <f>'REV &amp; COGS'!K80</f>
        <v>0</v>
      </c>
      <c r="E252" s="834" t="str">
        <f>'REV &amp; COGS'!N80</f>
        <v/>
      </c>
      <c r="F252" s="892">
        <f>'REV &amp; COGS'!P80</f>
        <v>0</v>
      </c>
      <c r="G252" s="892" t="str">
        <f>'REV &amp; COGS'!Q80</f>
        <v/>
      </c>
      <c r="H252" s="892" t="str">
        <f>'REV &amp; COGS'!R80</f>
        <v/>
      </c>
    </row>
    <row r="253" spans="1:26" ht="15.75" hidden="1" customHeight="1">
      <c r="B253" s="832" t="str">
        <f>'REV &amp; COGS'!A81</f>
        <v/>
      </c>
      <c r="C253" s="832">
        <f>'REV &amp; COGS'!J81</f>
        <v>0</v>
      </c>
      <c r="D253" s="832">
        <f>'REV &amp; COGS'!K81</f>
        <v>0</v>
      </c>
      <c r="E253" s="834" t="str">
        <f>'REV &amp; COGS'!N81</f>
        <v/>
      </c>
      <c r="F253" s="892">
        <f>'REV &amp; COGS'!P81</f>
        <v>0</v>
      </c>
      <c r="G253" s="892" t="str">
        <f>'REV &amp; COGS'!Q81</f>
        <v/>
      </c>
      <c r="H253" s="892" t="str">
        <f>'REV &amp; COGS'!R81</f>
        <v/>
      </c>
    </row>
    <row r="254" spans="1:26" ht="15.75" hidden="1" customHeight="1">
      <c r="B254" s="832" t="str">
        <f>'REV &amp; COGS'!A82</f>
        <v/>
      </c>
      <c r="C254" s="832">
        <f>'REV &amp; COGS'!J82</f>
        <v>0</v>
      </c>
      <c r="D254" s="832">
        <f>'REV &amp; COGS'!K82</f>
        <v>0</v>
      </c>
      <c r="E254" s="834" t="str">
        <f>'REV &amp; COGS'!N82</f>
        <v/>
      </c>
      <c r="F254" s="892">
        <f>'REV &amp; COGS'!P82</f>
        <v>0</v>
      </c>
      <c r="G254" s="892" t="str">
        <f>'REV &amp; COGS'!Q82</f>
        <v/>
      </c>
      <c r="H254" s="892" t="str">
        <f>'REV &amp; COGS'!R82</f>
        <v/>
      </c>
    </row>
    <row r="255" spans="1:26" ht="15.75" hidden="1" customHeight="1">
      <c r="B255" s="832" t="str">
        <f>'REV &amp; COGS'!A83</f>
        <v/>
      </c>
      <c r="C255" s="832">
        <f>'REV &amp; COGS'!J83</f>
        <v>0</v>
      </c>
      <c r="D255" s="832">
        <f>'REV &amp; COGS'!K83</f>
        <v>0</v>
      </c>
      <c r="E255" s="834" t="str">
        <f>'REV &amp; COGS'!N83</f>
        <v/>
      </c>
      <c r="F255" s="892">
        <f>'REV &amp; COGS'!P83</f>
        <v>0</v>
      </c>
      <c r="G255" s="892" t="str">
        <f>'REV &amp; COGS'!Q83</f>
        <v/>
      </c>
      <c r="H255" s="892" t="str">
        <f>'REV &amp; COGS'!R83</f>
        <v/>
      </c>
    </row>
    <row r="256" spans="1:26" ht="15.75" hidden="1" customHeight="1">
      <c r="B256" s="832" t="str">
        <f>'REV &amp; COGS'!A84</f>
        <v/>
      </c>
      <c r="C256" s="832">
        <f>'REV &amp; COGS'!J84</f>
        <v>0</v>
      </c>
      <c r="D256" s="832">
        <f>'REV &amp; COGS'!K84</f>
        <v>0</v>
      </c>
      <c r="E256" s="834" t="str">
        <f>'REV &amp; COGS'!N84</f>
        <v/>
      </c>
      <c r="F256" s="892">
        <f>'REV &amp; COGS'!P84</f>
        <v>0</v>
      </c>
      <c r="G256" s="892" t="str">
        <f>'REV &amp; COGS'!Q84</f>
        <v/>
      </c>
      <c r="H256" s="892" t="str">
        <f>'REV &amp; COGS'!R84</f>
        <v/>
      </c>
    </row>
    <row r="257" spans="1:26" ht="15.75" hidden="1" customHeight="1">
      <c r="B257" s="832" t="str">
        <f>'REV &amp; COGS'!A85</f>
        <v/>
      </c>
      <c r="C257" s="832">
        <f>'REV &amp; COGS'!J85</f>
        <v>0</v>
      </c>
      <c r="D257" s="832">
        <f>'REV &amp; COGS'!K85</f>
        <v>0</v>
      </c>
      <c r="E257" s="834" t="str">
        <f>'REV &amp; COGS'!N85</f>
        <v/>
      </c>
      <c r="F257" s="892">
        <f>'REV &amp; COGS'!P85</f>
        <v>0</v>
      </c>
      <c r="G257" s="892" t="str">
        <f>'REV &amp; COGS'!Q85</f>
        <v/>
      </c>
      <c r="H257" s="892" t="str">
        <f>'REV &amp; COGS'!R85</f>
        <v/>
      </c>
    </row>
    <row r="258" spans="1:26" ht="15.75" hidden="1" customHeight="1">
      <c r="B258" s="832" t="str">
        <f>'REV &amp; COGS'!A86</f>
        <v/>
      </c>
      <c r="C258" s="832">
        <f>'REV &amp; COGS'!J86</f>
        <v>0</v>
      </c>
      <c r="D258" s="832">
        <f>'REV &amp; COGS'!K86</f>
        <v>0</v>
      </c>
      <c r="E258" s="834" t="str">
        <f>'REV &amp; COGS'!N86</f>
        <v/>
      </c>
      <c r="F258" s="892">
        <f>'REV &amp; COGS'!P86</f>
        <v>0</v>
      </c>
      <c r="G258" s="892" t="str">
        <f>'REV &amp; COGS'!Q86</f>
        <v/>
      </c>
      <c r="H258" s="892" t="str">
        <f>'REV &amp; COGS'!R86</f>
        <v/>
      </c>
    </row>
    <row r="259" spans="1:26" ht="15.75" customHeight="1">
      <c r="B259" s="578" t="str">
        <f>'REV &amp; COGS'!A69</f>
        <v>Totals</v>
      </c>
      <c r="C259" s="122">
        <f>'REV &amp; COGS'!J87</f>
        <v>0</v>
      </c>
      <c r="D259" s="122">
        <f>'REV &amp; COGS'!K87</f>
        <v>0</v>
      </c>
      <c r="E259" s="900">
        <f>'REV &amp; COGS'!N87</f>
        <v>0</v>
      </c>
      <c r="F259" s="447">
        <f>'REV &amp; COGS'!P87</f>
        <v>0</v>
      </c>
      <c r="G259" s="918">
        <f>'REV &amp; COGS'!Q87</f>
        <v>0</v>
      </c>
      <c r="H259" s="918">
        <f>'REV &amp; COGS'!R87</f>
        <v>0</v>
      </c>
    </row>
    <row r="260" spans="1:26" ht="15.75" customHeight="1">
      <c r="B260" s="912">
        <f>'REV &amp; COGS'!A70</f>
        <v>0</v>
      </c>
    </row>
    <row r="261" spans="1:26" ht="15.75" customHeight="1">
      <c r="B261" s="6" t="s">
        <v>935</v>
      </c>
    </row>
    <row r="262" spans="1:26" ht="15.75" customHeight="1">
      <c r="A262" s="13"/>
      <c r="B262" s="890" t="str">
        <f>'REV &amp; COGS'!A72</f>
        <v>Crops</v>
      </c>
      <c r="C262" s="907" t="str">
        <f>'REV &amp; COGS'!B72</f>
        <v>Seed cost per plant</v>
      </c>
      <c r="D262" s="907" t="str">
        <f>'REV &amp; COGS'!C72</f>
        <v>Cost per starter plug</v>
      </c>
      <c r="E262" s="907" t="str">
        <f>'REV &amp; COGS'!D72</f>
        <v>Seeding Cost per plant</v>
      </c>
      <c r="F262" s="891" t="str">
        <f>'REV &amp; COGS'!E72</f>
        <v>Total sewn plants</v>
      </c>
      <c r="G262" s="907" t="str">
        <f>'REV &amp; COGS'!F72</f>
        <v>Total cost plants</v>
      </c>
      <c r="H262" s="891" t="str">
        <f>'REV &amp; COGS'!G72</f>
        <v>Loss rate</v>
      </c>
      <c r="I262" s="891" t="str">
        <f>'REV &amp; COGS'!H72</f>
        <v>Number of plants</v>
      </c>
      <c r="J262" s="13"/>
      <c r="K262" s="13"/>
      <c r="L262" s="13"/>
      <c r="M262" s="13"/>
      <c r="N262" s="13"/>
      <c r="O262" s="13"/>
      <c r="P262" s="13"/>
      <c r="Q262" s="13"/>
      <c r="R262" s="13"/>
      <c r="S262" s="13"/>
      <c r="T262" s="13"/>
      <c r="U262" s="13"/>
      <c r="V262" s="13"/>
      <c r="W262" s="13"/>
      <c r="X262" s="13"/>
      <c r="Y262" s="13"/>
      <c r="Z262" s="13"/>
    </row>
    <row r="263" spans="1:26" ht="15.75" customHeight="1">
      <c r="B263" s="2" t="str">
        <f>'REV &amp; COGS'!A73</f>
        <v/>
      </c>
      <c r="C263" s="87">
        <f>'REV &amp; COGS'!B73</f>
        <v>0</v>
      </c>
      <c r="D263" s="87">
        <f>'REV &amp; COGS'!C73</f>
        <v>0</v>
      </c>
      <c r="E263" s="87" t="str">
        <f>'REV &amp; COGS'!D73</f>
        <v/>
      </c>
      <c r="F263" s="131" t="str">
        <f>'REV &amp; COGS'!E73</f>
        <v/>
      </c>
      <c r="G263" s="886" t="str">
        <f>'REV &amp; COGS'!F73</f>
        <v/>
      </c>
      <c r="H263" s="127" t="str">
        <f>'REV &amp; COGS'!G73</f>
        <v/>
      </c>
      <c r="I263" s="131" t="str">
        <f>'REV &amp; COGS'!H73</f>
        <v/>
      </c>
    </row>
    <row r="264" spans="1:26" ht="15.75" customHeight="1">
      <c r="B264" s="2" t="str">
        <f>'REV &amp; COGS'!A74</f>
        <v/>
      </c>
      <c r="C264" s="87">
        <f>'REV &amp; COGS'!B74</f>
        <v>0</v>
      </c>
      <c r="D264" s="87">
        <f>'REV &amp; COGS'!C74</f>
        <v>0</v>
      </c>
      <c r="E264" s="87" t="str">
        <f>'REV &amp; COGS'!D74</f>
        <v/>
      </c>
      <c r="F264" s="131" t="str">
        <f>'REV &amp; COGS'!E74</f>
        <v/>
      </c>
      <c r="G264" s="886" t="str">
        <f>'REV &amp; COGS'!F74</f>
        <v/>
      </c>
      <c r="H264" s="127" t="str">
        <f>'REV &amp; COGS'!G74</f>
        <v/>
      </c>
      <c r="I264" s="131" t="str">
        <f>'REV &amp; COGS'!H74</f>
        <v/>
      </c>
    </row>
    <row r="265" spans="1:26" ht="15.75" hidden="1" customHeight="1">
      <c r="B265" s="2" t="str">
        <f>'REV &amp; COGS'!A75</f>
        <v/>
      </c>
      <c r="C265" s="87">
        <f>'REV &amp; COGS'!B75</f>
        <v>0</v>
      </c>
      <c r="D265" s="87">
        <f>'REV &amp; COGS'!C75</f>
        <v>0</v>
      </c>
      <c r="E265" s="87" t="str">
        <f>'REV &amp; COGS'!D75</f>
        <v/>
      </c>
      <c r="F265" s="131" t="str">
        <f>'REV &amp; COGS'!E75</f>
        <v/>
      </c>
      <c r="G265" s="87" t="str">
        <f>'REV &amp; COGS'!F75</f>
        <v/>
      </c>
      <c r="H265" s="127" t="str">
        <f>'REV &amp; COGS'!G75</f>
        <v/>
      </c>
      <c r="I265" s="131" t="str">
        <f>'REV &amp; COGS'!H75</f>
        <v/>
      </c>
    </row>
    <row r="266" spans="1:26" ht="15.75" hidden="1" customHeight="1">
      <c r="B266" s="2" t="str">
        <f>'REV &amp; COGS'!A76</f>
        <v/>
      </c>
      <c r="C266" s="87">
        <f>'REV &amp; COGS'!B76</f>
        <v>0</v>
      </c>
      <c r="D266" s="87">
        <f>'REV &amp; COGS'!C76</f>
        <v>0</v>
      </c>
      <c r="E266" s="87" t="str">
        <f>'REV &amp; COGS'!D76</f>
        <v/>
      </c>
      <c r="F266" s="131" t="str">
        <f>'REV &amp; COGS'!E76</f>
        <v/>
      </c>
      <c r="G266" s="87" t="str">
        <f>'REV &amp; COGS'!F76</f>
        <v/>
      </c>
      <c r="H266" s="127" t="str">
        <f>'REV &amp; COGS'!G76</f>
        <v/>
      </c>
      <c r="I266" s="131" t="str">
        <f>'REV &amp; COGS'!H76</f>
        <v/>
      </c>
    </row>
    <row r="267" spans="1:26" ht="15.75" hidden="1" customHeight="1">
      <c r="B267" s="2" t="str">
        <f>'REV &amp; COGS'!A77</f>
        <v/>
      </c>
      <c r="C267" s="87">
        <f>'REV &amp; COGS'!B77</f>
        <v>0</v>
      </c>
      <c r="D267" s="87">
        <f>'REV &amp; COGS'!C77</f>
        <v>0</v>
      </c>
      <c r="E267" s="87" t="str">
        <f>'REV &amp; COGS'!D77</f>
        <v/>
      </c>
      <c r="F267" s="131" t="str">
        <f>'REV &amp; COGS'!E77</f>
        <v/>
      </c>
      <c r="G267" s="87" t="str">
        <f>'REV &amp; COGS'!F77</f>
        <v/>
      </c>
      <c r="H267" s="127" t="str">
        <f>'REV &amp; COGS'!G77</f>
        <v/>
      </c>
      <c r="I267" s="131" t="str">
        <f>'REV &amp; COGS'!H77</f>
        <v/>
      </c>
    </row>
    <row r="268" spans="1:26" ht="15.75" hidden="1" customHeight="1">
      <c r="B268" s="2" t="str">
        <f>'REV &amp; COGS'!A78</f>
        <v/>
      </c>
      <c r="C268" s="87">
        <f>'REV &amp; COGS'!B78</f>
        <v>0</v>
      </c>
      <c r="D268" s="87">
        <f>'REV &amp; COGS'!C78</f>
        <v>0</v>
      </c>
      <c r="E268" s="87" t="str">
        <f>'REV &amp; COGS'!D78</f>
        <v/>
      </c>
      <c r="F268" s="131" t="str">
        <f>'REV &amp; COGS'!E78</f>
        <v/>
      </c>
      <c r="G268" s="87" t="str">
        <f>'REV &amp; COGS'!F78</f>
        <v/>
      </c>
      <c r="H268" s="127" t="str">
        <f>'REV &amp; COGS'!G78</f>
        <v/>
      </c>
      <c r="I268" s="131" t="str">
        <f>'REV &amp; COGS'!H78</f>
        <v/>
      </c>
    </row>
    <row r="269" spans="1:26" ht="15.75" hidden="1" customHeight="1">
      <c r="B269" s="2" t="str">
        <f>'REV &amp; COGS'!A79</f>
        <v/>
      </c>
      <c r="C269" s="87">
        <f>'REV &amp; COGS'!B79</f>
        <v>0</v>
      </c>
      <c r="D269" s="87">
        <f>'REV &amp; COGS'!C79</f>
        <v>0</v>
      </c>
      <c r="E269" s="87" t="str">
        <f>'REV &amp; COGS'!D79</f>
        <v/>
      </c>
      <c r="F269" s="131" t="str">
        <f>'REV &amp; COGS'!E79</f>
        <v/>
      </c>
      <c r="G269" s="87" t="str">
        <f>'REV &amp; COGS'!F79</f>
        <v/>
      </c>
      <c r="H269" s="127" t="str">
        <f>'REV &amp; COGS'!G79</f>
        <v/>
      </c>
      <c r="I269" s="131" t="str">
        <f>'REV &amp; COGS'!H79</f>
        <v/>
      </c>
    </row>
    <row r="270" spans="1:26" ht="15.75" hidden="1" customHeight="1">
      <c r="B270" s="2" t="str">
        <f>'REV &amp; COGS'!A80</f>
        <v/>
      </c>
      <c r="C270" s="87">
        <f>'REV &amp; COGS'!B80</f>
        <v>0</v>
      </c>
      <c r="D270" s="87">
        <f>'REV &amp; COGS'!C80</f>
        <v>0</v>
      </c>
      <c r="E270" s="87" t="str">
        <f>'REV &amp; COGS'!D80</f>
        <v/>
      </c>
      <c r="F270" s="131" t="str">
        <f>'REV &amp; COGS'!E80</f>
        <v/>
      </c>
      <c r="G270" s="87" t="str">
        <f>'REV &amp; COGS'!F80</f>
        <v/>
      </c>
      <c r="H270" s="127" t="str">
        <f>'REV &amp; COGS'!G80</f>
        <v/>
      </c>
      <c r="I270" s="131" t="str">
        <f>'REV &amp; COGS'!H80</f>
        <v/>
      </c>
    </row>
    <row r="271" spans="1:26" ht="15.75" hidden="1" customHeight="1">
      <c r="B271" s="2" t="str">
        <f>'REV &amp; COGS'!A81</f>
        <v/>
      </c>
      <c r="C271" s="87">
        <f>'REV &amp; COGS'!B81</f>
        <v>0</v>
      </c>
      <c r="D271" s="87">
        <f>'REV &amp; COGS'!C81</f>
        <v>0</v>
      </c>
      <c r="E271" s="87" t="str">
        <f>'REV &amp; COGS'!D81</f>
        <v/>
      </c>
      <c r="F271" s="131" t="str">
        <f>'REV &amp; COGS'!E81</f>
        <v/>
      </c>
      <c r="G271" s="87" t="str">
        <f>'REV &amp; COGS'!F81</f>
        <v/>
      </c>
      <c r="H271" s="127" t="str">
        <f>'REV &amp; COGS'!G81</f>
        <v/>
      </c>
      <c r="I271" s="131" t="str">
        <f>'REV &amp; COGS'!H81</f>
        <v/>
      </c>
    </row>
    <row r="272" spans="1:26" ht="15.75" hidden="1" customHeight="1">
      <c r="B272" s="2" t="str">
        <f>'REV &amp; COGS'!A82</f>
        <v/>
      </c>
      <c r="C272" s="87">
        <f>'REV &amp; COGS'!B82</f>
        <v>0</v>
      </c>
      <c r="D272" s="87">
        <f>'REV &amp; COGS'!C82</f>
        <v>0</v>
      </c>
      <c r="E272" s="87" t="str">
        <f>'REV &amp; COGS'!D82</f>
        <v/>
      </c>
      <c r="F272" s="131" t="str">
        <f>'REV &amp; COGS'!E82</f>
        <v/>
      </c>
      <c r="G272" s="87" t="str">
        <f>'REV &amp; COGS'!F82</f>
        <v/>
      </c>
      <c r="H272" s="127" t="str">
        <f>'REV &amp; COGS'!G82</f>
        <v/>
      </c>
      <c r="I272" s="131" t="str">
        <f>'REV &amp; COGS'!H82</f>
        <v/>
      </c>
    </row>
    <row r="273" spans="1:26" ht="15.75" hidden="1" customHeight="1">
      <c r="B273" s="2" t="str">
        <f>'REV &amp; COGS'!A83</f>
        <v/>
      </c>
      <c r="C273" s="87">
        <f>'REV &amp; COGS'!B83</f>
        <v>0</v>
      </c>
      <c r="D273" s="87">
        <f>'REV &amp; COGS'!C83</f>
        <v>0</v>
      </c>
      <c r="E273" s="87" t="str">
        <f>'REV &amp; COGS'!D83</f>
        <v/>
      </c>
      <c r="F273" s="131" t="str">
        <f>'REV &amp; COGS'!E83</f>
        <v/>
      </c>
      <c r="G273" s="87" t="str">
        <f>'REV &amp; COGS'!F83</f>
        <v/>
      </c>
      <c r="H273" s="127" t="str">
        <f>'REV &amp; COGS'!G83</f>
        <v/>
      </c>
      <c r="I273" s="131" t="str">
        <f>'REV &amp; COGS'!H83</f>
        <v/>
      </c>
    </row>
    <row r="274" spans="1:26" ht="15.75" hidden="1" customHeight="1">
      <c r="B274" s="2" t="str">
        <f>'REV &amp; COGS'!A84</f>
        <v/>
      </c>
      <c r="C274" s="87">
        <f>'REV &amp; COGS'!B84</f>
        <v>0</v>
      </c>
      <c r="D274" s="87">
        <f>'REV &amp; COGS'!C84</f>
        <v>0</v>
      </c>
      <c r="E274" s="87" t="str">
        <f>'REV &amp; COGS'!D84</f>
        <v/>
      </c>
      <c r="F274" s="131" t="str">
        <f>'REV &amp; COGS'!E84</f>
        <v/>
      </c>
      <c r="G274" s="87" t="str">
        <f>'REV &amp; COGS'!F84</f>
        <v/>
      </c>
      <c r="H274" s="127" t="str">
        <f>'REV &amp; COGS'!G84</f>
        <v/>
      </c>
      <c r="I274" s="131" t="str">
        <f>'REV &amp; COGS'!H84</f>
        <v/>
      </c>
    </row>
    <row r="275" spans="1:26" ht="15.75" hidden="1" customHeight="1">
      <c r="B275" s="2" t="str">
        <f>'REV &amp; COGS'!A85</f>
        <v/>
      </c>
      <c r="C275" s="87">
        <f>'REV &amp; COGS'!B85</f>
        <v>0</v>
      </c>
      <c r="D275" s="87">
        <f>'REV &amp; COGS'!C85</f>
        <v>0</v>
      </c>
      <c r="E275" s="87" t="str">
        <f>'REV &amp; COGS'!D85</f>
        <v/>
      </c>
      <c r="F275" s="131" t="str">
        <f>'REV &amp; COGS'!E85</f>
        <v/>
      </c>
      <c r="G275" s="87" t="str">
        <f>'REV &amp; COGS'!F85</f>
        <v/>
      </c>
      <c r="H275" s="127" t="str">
        <f>'REV &amp; COGS'!G85</f>
        <v/>
      </c>
      <c r="I275" s="131" t="str">
        <f>'REV &amp; COGS'!H85</f>
        <v/>
      </c>
    </row>
    <row r="276" spans="1:26" ht="15.75" hidden="1" customHeight="1">
      <c r="B276" s="2" t="str">
        <f>'REV &amp; COGS'!A86</f>
        <v/>
      </c>
      <c r="C276" s="87">
        <f>'REV &amp; COGS'!B86</f>
        <v>0</v>
      </c>
      <c r="D276" s="87">
        <f>'REV &amp; COGS'!C86</f>
        <v>0</v>
      </c>
      <c r="E276" s="87" t="str">
        <f>'REV &amp; COGS'!D86</f>
        <v/>
      </c>
      <c r="F276" s="131" t="str">
        <f>'REV &amp; COGS'!E86</f>
        <v/>
      </c>
      <c r="G276" s="87" t="str">
        <f>'REV &amp; COGS'!F86</f>
        <v/>
      </c>
      <c r="H276" s="127" t="str">
        <f>'REV &amp; COGS'!G86</f>
        <v/>
      </c>
      <c r="I276" s="131" t="str">
        <f>'REV &amp; COGS'!H86</f>
        <v/>
      </c>
    </row>
    <row r="277" spans="1:26" ht="15.75" customHeight="1">
      <c r="B277" s="578" t="str">
        <f>'REV &amp; COGS'!A69</f>
        <v>Totals</v>
      </c>
      <c r="C277" s="447">
        <f>'REV &amp; COGS'!B69</f>
        <v>0</v>
      </c>
      <c r="D277" s="447">
        <f>'REV &amp; COGS'!C69</f>
        <v>0</v>
      </c>
      <c r="E277" s="447">
        <f>'REV &amp; COGS'!D69</f>
        <v>0</v>
      </c>
      <c r="F277" s="880">
        <f>'REV &amp; COGS'!E87</f>
        <v>0</v>
      </c>
      <c r="G277" s="913">
        <f>'REV &amp; COGS'!F87</f>
        <v>0</v>
      </c>
      <c r="H277" s="623">
        <f>'REV &amp; COGS'!G87</f>
        <v>0</v>
      </c>
      <c r="I277" s="880">
        <f>'REV &amp; COGS'!H87</f>
        <v>0</v>
      </c>
    </row>
    <row r="278" spans="1:26" ht="15.75" customHeight="1">
      <c r="B278" s="912">
        <f>'REV &amp; COGS'!A70</f>
        <v>0</v>
      </c>
    </row>
    <row r="279" spans="1:26" ht="15.75" customHeight="1">
      <c r="B279" s="6" t="s">
        <v>936</v>
      </c>
    </row>
    <row r="280" spans="1:26" ht="15.75" customHeight="1">
      <c r="A280" s="13"/>
      <c r="B280" s="890" t="str">
        <f>'REV &amp; COGS'!A72</f>
        <v>Crops</v>
      </c>
      <c r="C280" s="890" t="str">
        <f>'REV &amp; COGS'!J72</f>
        <v>Product Sold by</v>
      </c>
      <c r="D280" s="890" t="str">
        <f>'REV &amp; COGS'!K72</f>
        <v>Packaging Type</v>
      </c>
      <c r="E280" s="891" t="str">
        <f>'REV &amp; COGS'!L72</f>
        <v>Packaging Cost per unit</v>
      </c>
      <c r="F280" s="891" t="str">
        <f>'REV &amp; COGS'!M72</f>
        <v>Variable cost per unit</v>
      </c>
      <c r="G280" s="891" t="str">
        <f>'REV &amp; COGS'!N72</f>
        <v>Units Sold</v>
      </c>
      <c r="H280" s="891" t="str">
        <f>'REV &amp; COGS'!O72</f>
        <v>Total packaging cost</v>
      </c>
      <c r="I280" s="13"/>
      <c r="J280" s="13"/>
      <c r="K280" s="13"/>
      <c r="L280" s="13"/>
      <c r="M280" s="13"/>
      <c r="N280" s="13"/>
      <c r="O280" s="13"/>
      <c r="P280" s="13"/>
      <c r="Q280" s="13"/>
      <c r="R280" s="13"/>
      <c r="S280" s="13"/>
      <c r="T280" s="13"/>
      <c r="U280" s="13"/>
      <c r="V280" s="13"/>
      <c r="W280" s="13"/>
      <c r="X280" s="13"/>
      <c r="Y280" s="13"/>
      <c r="Z280" s="13"/>
    </row>
    <row r="281" spans="1:26" ht="15.75" customHeight="1">
      <c r="B281" s="2" t="str">
        <f>'REV &amp; COGS'!A73</f>
        <v/>
      </c>
      <c r="C281" s="916">
        <f>'REV &amp; COGS'!J73</f>
        <v>0</v>
      </c>
      <c r="D281" s="595">
        <f>'REV &amp; COGS'!K73</f>
        <v>0</v>
      </c>
      <c r="E281" s="897" t="str">
        <f>'REV &amp; COGS'!L73</f>
        <v/>
      </c>
      <c r="F281" s="897" t="str">
        <f>'REV &amp; COGS'!M73</f>
        <v/>
      </c>
      <c r="G281" s="898" t="str">
        <f>'REV &amp; COGS'!N73</f>
        <v/>
      </c>
      <c r="H281" s="899" t="str">
        <f>'REV &amp; COGS'!O73</f>
        <v/>
      </c>
    </row>
    <row r="282" spans="1:26" ht="15.75" customHeight="1">
      <c r="B282" s="2" t="str">
        <f>'REV &amp; COGS'!A74</f>
        <v/>
      </c>
      <c r="C282" s="916">
        <f>'REV &amp; COGS'!J74</f>
        <v>0</v>
      </c>
      <c r="D282" s="595">
        <f>'REV &amp; COGS'!K74</f>
        <v>0</v>
      </c>
      <c r="E282" s="897" t="str">
        <f>'REV &amp; COGS'!L74</f>
        <v/>
      </c>
      <c r="F282" s="897" t="str">
        <f>'REV &amp; COGS'!M74</f>
        <v/>
      </c>
      <c r="G282" s="898" t="str">
        <f>'REV &amp; COGS'!N74</f>
        <v/>
      </c>
      <c r="H282" s="899" t="str">
        <f>'REV &amp; COGS'!O74</f>
        <v/>
      </c>
    </row>
    <row r="283" spans="1:26" ht="15.75" hidden="1" customHeight="1">
      <c r="B283" s="2" t="str">
        <f>'REV &amp; COGS'!A75</f>
        <v/>
      </c>
      <c r="C283" s="595">
        <f>'REV &amp; COGS'!J75</f>
        <v>0</v>
      </c>
      <c r="D283" s="595">
        <f>'REV &amp; COGS'!K75</f>
        <v>0</v>
      </c>
      <c r="E283" s="897" t="str">
        <f>'REV &amp; COGS'!L75</f>
        <v/>
      </c>
      <c r="F283" s="897" t="str">
        <f>'REV &amp; COGS'!M75</f>
        <v/>
      </c>
      <c r="G283" s="898" t="str">
        <f>'REV &amp; COGS'!N75</f>
        <v/>
      </c>
      <c r="H283" s="899" t="str">
        <f>'REV &amp; COGS'!O75</f>
        <v/>
      </c>
    </row>
    <row r="284" spans="1:26" ht="15.75" hidden="1" customHeight="1">
      <c r="B284" s="2" t="str">
        <f>'REV &amp; COGS'!A76</f>
        <v/>
      </c>
      <c r="C284" s="595">
        <f>'REV &amp; COGS'!J76</f>
        <v>0</v>
      </c>
      <c r="D284" s="595">
        <f>'REV &amp; COGS'!K76</f>
        <v>0</v>
      </c>
      <c r="E284" s="897" t="str">
        <f>'REV &amp; COGS'!L76</f>
        <v/>
      </c>
      <c r="F284" s="897" t="str">
        <f>'REV &amp; COGS'!M76</f>
        <v/>
      </c>
      <c r="G284" s="898" t="str">
        <f>'REV &amp; COGS'!N76</f>
        <v/>
      </c>
      <c r="H284" s="899" t="str">
        <f>'REV &amp; COGS'!O76</f>
        <v/>
      </c>
    </row>
    <row r="285" spans="1:26" ht="15.75" hidden="1" customHeight="1">
      <c r="B285" s="2" t="str">
        <f>'REV &amp; COGS'!A77</f>
        <v/>
      </c>
      <c r="C285" s="595">
        <f>'REV &amp; COGS'!J77</f>
        <v>0</v>
      </c>
      <c r="D285" s="595">
        <f>'REV &amp; COGS'!K77</f>
        <v>0</v>
      </c>
      <c r="E285" s="897" t="str">
        <f>'REV &amp; COGS'!L77</f>
        <v/>
      </c>
      <c r="F285" s="897" t="str">
        <f>'REV &amp; COGS'!M77</f>
        <v/>
      </c>
      <c r="G285" s="898" t="str">
        <f>'REV &amp; COGS'!N77</f>
        <v/>
      </c>
      <c r="H285" s="899" t="str">
        <f>'REV &amp; COGS'!O77</f>
        <v/>
      </c>
    </row>
    <row r="286" spans="1:26" ht="15.75" hidden="1" customHeight="1">
      <c r="B286" s="2" t="str">
        <f>'REV &amp; COGS'!A78</f>
        <v/>
      </c>
      <c r="C286" s="595">
        <f>'REV &amp; COGS'!J78</f>
        <v>0</v>
      </c>
      <c r="D286" s="595">
        <f>'REV &amp; COGS'!K78</f>
        <v>0</v>
      </c>
      <c r="E286" s="897" t="str">
        <f>'REV &amp; COGS'!L78</f>
        <v/>
      </c>
      <c r="F286" s="897" t="str">
        <f>'REV &amp; COGS'!M78</f>
        <v/>
      </c>
      <c r="G286" s="898" t="str">
        <f>'REV &amp; COGS'!N78</f>
        <v/>
      </c>
      <c r="H286" s="899" t="str">
        <f>'REV &amp; COGS'!O78</f>
        <v/>
      </c>
    </row>
    <row r="287" spans="1:26" ht="15.75" hidden="1" customHeight="1">
      <c r="B287" s="2" t="str">
        <f>'REV &amp; COGS'!A79</f>
        <v/>
      </c>
      <c r="C287" s="595">
        <f>'REV &amp; COGS'!J79</f>
        <v>0</v>
      </c>
      <c r="D287" s="595">
        <f>'REV &amp; COGS'!K79</f>
        <v>0</v>
      </c>
      <c r="E287" s="897" t="str">
        <f>'REV &amp; COGS'!L79</f>
        <v/>
      </c>
      <c r="F287" s="897" t="str">
        <f>'REV &amp; COGS'!M79</f>
        <v/>
      </c>
      <c r="G287" s="898" t="str">
        <f>'REV &amp; COGS'!N79</f>
        <v/>
      </c>
      <c r="H287" s="899" t="str">
        <f>'REV &amp; COGS'!O79</f>
        <v/>
      </c>
    </row>
    <row r="288" spans="1:26" ht="15.75" hidden="1" customHeight="1">
      <c r="B288" s="2" t="str">
        <f>'REV &amp; COGS'!A80</f>
        <v/>
      </c>
      <c r="C288" s="595">
        <f>'REV &amp; COGS'!J80</f>
        <v>0</v>
      </c>
      <c r="D288" s="595">
        <f>'REV &amp; COGS'!K80</f>
        <v>0</v>
      </c>
      <c r="E288" s="897" t="str">
        <f>'REV &amp; COGS'!L80</f>
        <v/>
      </c>
      <c r="F288" s="897" t="str">
        <f>'REV &amp; COGS'!M80</f>
        <v/>
      </c>
      <c r="G288" s="898" t="str">
        <f>'REV &amp; COGS'!N80</f>
        <v/>
      </c>
      <c r="H288" s="899" t="str">
        <f>'REV &amp; COGS'!O80</f>
        <v/>
      </c>
    </row>
    <row r="289" spans="2:8" ht="15.75" hidden="1" customHeight="1">
      <c r="B289" s="2" t="str">
        <f>'REV &amp; COGS'!A81</f>
        <v/>
      </c>
      <c r="C289" s="595">
        <f>'REV &amp; COGS'!J81</f>
        <v>0</v>
      </c>
      <c r="D289" s="595">
        <f>'REV &amp; COGS'!K81</f>
        <v>0</v>
      </c>
      <c r="E289" s="897" t="str">
        <f>'REV &amp; COGS'!L81</f>
        <v/>
      </c>
      <c r="F289" s="897" t="str">
        <f>'REV &amp; COGS'!M81</f>
        <v/>
      </c>
      <c r="G289" s="898" t="str">
        <f>'REV &amp; COGS'!N81</f>
        <v/>
      </c>
      <c r="H289" s="899" t="str">
        <f>'REV &amp; COGS'!O81</f>
        <v/>
      </c>
    </row>
    <row r="290" spans="2:8" ht="15.75" hidden="1" customHeight="1">
      <c r="B290" s="2" t="str">
        <f>'REV &amp; COGS'!A82</f>
        <v/>
      </c>
      <c r="C290" s="595">
        <f>'REV &amp; COGS'!J82</f>
        <v>0</v>
      </c>
      <c r="D290" s="595">
        <f>'REV &amp; COGS'!K82</f>
        <v>0</v>
      </c>
      <c r="E290" s="897" t="str">
        <f>'REV &amp; COGS'!L82</f>
        <v/>
      </c>
      <c r="F290" s="897" t="str">
        <f>'REV &amp; COGS'!M82</f>
        <v/>
      </c>
      <c r="G290" s="898" t="str">
        <f>'REV &amp; COGS'!N82</f>
        <v/>
      </c>
      <c r="H290" s="899" t="str">
        <f>'REV &amp; COGS'!O82</f>
        <v/>
      </c>
    </row>
    <row r="291" spans="2:8" ht="15.75" hidden="1" customHeight="1">
      <c r="B291" s="2" t="str">
        <f>'REV &amp; COGS'!A83</f>
        <v/>
      </c>
      <c r="C291" s="595">
        <f>'REV &amp; COGS'!J83</f>
        <v>0</v>
      </c>
      <c r="D291" s="595">
        <f>'REV &amp; COGS'!K83</f>
        <v>0</v>
      </c>
      <c r="E291" s="897" t="str">
        <f>'REV &amp; COGS'!L83</f>
        <v/>
      </c>
      <c r="F291" s="897" t="str">
        <f>'REV &amp; COGS'!M83</f>
        <v/>
      </c>
      <c r="G291" s="898" t="str">
        <f>'REV &amp; COGS'!N83</f>
        <v/>
      </c>
      <c r="H291" s="899" t="str">
        <f>'REV &amp; COGS'!O83</f>
        <v/>
      </c>
    </row>
    <row r="292" spans="2:8" ht="15.75" hidden="1" customHeight="1">
      <c r="B292" s="2" t="str">
        <f>'REV &amp; COGS'!A84</f>
        <v/>
      </c>
      <c r="C292" s="595">
        <f>'REV &amp; COGS'!J84</f>
        <v>0</v>
      </c>
      <c r="D292" s="595">
        <f>'REV &amp; COGS'!K84</f>
        <v>0</v>
      </c>
      <c r="E292" s="897" t="str">
        <f>'REV &amp; COGS'!L84</f>
        <v/>
      </c>
      <c r="F292" s="897" t="str">
        <f>'REV &amp; COGS'!M84</f>
        <v/>
      </c>
      <c r="G292" s="898" t="str">
        <f>'REV &amp; COGS'!N84</f>
        <v/>
      </c>
      <c r="H292" s="899" t="str">
        <f>'REV &amp; COGS'!O84</f>
        <v/>
      </c>
    </row>
    <row r="293" spans="2:8" ht="15.75" hidden="1" customHeight="1">
      <c r="B293" s="2" t="str">
        <f>'REV &amp; COGS'!A85</f>
        <v/>
      </c>
      <c r="C293" s="595">
        <f>'REV &amp; COGS'!J85</f>
        <v>0</v>
      </c>
      <c r="D293" s="595">
        <f>'REV &amp; COGS'!K85</f>
        <v>0</v>
      </c>
      <c r="E293" s="897" t="str">
        <f>'REV &amp; COGS'!L85</f>
        <v/>
      </c>
      <c r="F293" s="897" t="str">
        <f>'REV &amp; COGS'!M85</f>
        <v/>
      </c>
      <c r="G293" s="898" t="str">
        <f>'REV &amp; COGS'!N85</f>
        <v/>
      </c>
      <c r="H293" s="899" t="str">
        <f>'REV &amp; COGS'!O85</f>
        <v/>
      </c>
    </row>
    <row r="294" spans="2:8" ht="15.75" hidden="1" customHeight="1">
      <c r="B294" s="2" t="str">
        <f>'REV &amp; COGS'!A86</f>
        <v/>
      </c>
      <c r="C294" s="595">
        <f>'REV &amp; COGS'!J86</f>
        <v>0</v>
      </c>
      <c r="D294" s="595">
        <f>'REV &amp; COGS'!K86</f>
        <v>0</v>
      </c>
      <c r="E294" s="897" t="str">
        <f>'REV &amp; COGS'!L86</f>
        <v/>
      </c>
      <c r="F294" s="897" t="str">
        <f>'REV &amp; COGS'!M86</f>
        <v/>
      </c>
      <c r="G294" s="898" t="str">
        <f>'REV &amp; COGS'!N86</f>
        <v/>
      </c>
      <c r="H294" s="899" t="str">
        <f>'REV &amp; COGS'!O86</f>
        <v/>
      </c>
    </row>
    <row r="295" spans="2:8" ht="15.75" customHeight="1">
      <c r="B295" s="578" t="str">
        <f>'REV &amp; COGS'!A87</f>
        <v>Totals</v>
      </c>
      <c r="C295" s="122">
        <f>'REV &amp; COGS'!J87</f>
        <v>0</v>
      </c>
      <c r="D295" s="122">
        <f>'REV &amp; COGS'!K87</f>
        <v>0</v>
      </c>
      <c r="E295" s="447">
        <f>'REV &amp; COGS'!L87</f>
        <v>0</v>
      </c>
      <c r="F295" s="447">
        <f>'REV &amp; COGS'!M87</f>
        <v>0</v>
      </c>
      <c r="G295" s="900">
        <f>'REV &amp; COGS'!N87</f>
        <v>0</v>
      </c>
      <c r="H295" s="901">
        <f>'REV &amp; COGS'!O87</f>
        <v>0</v>
      </c>
    </row>
    <row r="296" spans="2:8" ht="15.75" customHeight="1">
      <c r="B296" s="912">
        <f>'REV &amp; COGS'!A88</f>
        <v>0</v>
      </c>
    </row>
    <row r="297" spans="2:8" ht="15.75" customHeight="1">
      <c r="B297" s="912">
        <f>'REV &amp; COGS'!A89</f>
        <v>0</v>
      </c>
    </row>
    <row r="298" spans="2:8" ht="15.75" customHeight="1"/>
    <row r="299" spans="2:8" ht="15.75" customHeight="1">
      <c r="B299" s="208" t="str">
        <f>'Plant &amp; Fish Production'!B31</f>
        <v>Seedling Trays</v>
      </c>
      <c r="C299" s="911">
        <f>'Plant &amp; Fish Production'!C31</f>
        <v>0</v>
      </c>
      <c r="D299" s="94"/>
      <c r="E299" s="94"/>
      <c r="F299" s="94"/>
      <c r="G299" s="94"/>
      <c r="H299" s="94"/>
    </row>
    <row r="300" spans="2:8" ht="15.75" customHeight="1">
      <c r="B300" s="919" t="str">
        <f>'Plant &amp; Fish Production'!B32</f>
        <v>Number of plugs per tray</v>
      </c>
      <c r="C300" s="65">
        <f>'Plant &amp; Fish Production'!C32</f>
        <v>0</v>
      </c>
      <c r="D300" s="94"/>
      <c r="E300" s="94"/>
      <c r="F300" s="94"/>
      <c r="G300" s="94"/>
      <c r="H300" s="94"/>
    </row>
    <row r="301" spans="2:8" ht="15.75" customHeight="1">
      <c r="B301" s="919" t="str">
        <f>'Plant &amp; Fish Production'!B33</f>
        <v>Weekly transplants</v>
      </c>
      <c r="C301" s="65" t="str">
        <f>'Plant &amp; Fish Production'!C33</f>
        <v/>
      </c>
      <c r="D301" s="94"/>
      <c r="E301" s="94"/>
      <c r="F301" s="94"/>
      <c r="G301" s="94"/>
      <c r="H301" s="94"/>
    </row>
    <row r="302" spans="2:8" ht="15.75" customHeight="1">
      <c r="B302" s="919" t="str">
        <f>'Plant &amp; Fish Production'!B34</f>
        <v>Weekly trays</v>
      </c>
      <c r="C302" s="905" t="str">
        <f>'Plant &amp; Fish Production'!C34</f>
        <v/>
      </c>
      <c r="D302" s="94"/>
      <c r="E302" s="94"/>
      <c r="F302" s="94"/>
      <c r="G302" s="94"/>
      <c r="H302" s="94"/>
    </row>
    <row r="303" spans="2:8" ht="15.75" customHeight="1">
      <c r="B303" s="919" t="str">
        <f>'Plant &amp; Fish Production'!B35</f>
        <v>Flat loss rate/overseed</v>
      </c>
      <c r="C303" s="904">
        <f>'Plant &amp; Fish Production'!C35</f>
        <v>0</v>
      </c>
      <c r="D303" s="94"/>
      <c r="E303" s="94"/>
      <c r="F303" s="94"/>
      <c r="G303" s="94"/>
      <c r="H303" s="94"/>
    </row>
    <row r="304" spans="2:8" ht="15.75" customHeight="1">
      <c r="B304" s="919" t="str">
        <f>'Plant &amp; Fish Production'!B36</f>
        <v>Weekly nursery trays to seed</v>
      </c>
      <c r="C304" s="905" t="str">
        <f>'Plant &amp; Fish Production'!C36</f>
        <v/>
      </c>
      <c r="D304" s="94"/>
      <c r="E304" s="94"/>
      <c r="F304" s="94"/>
      <c r="G304" s="94"/>
      <c r="H304" s="94"/>
    </row>
    <row r="305" spans="2:8" ht="15.75" customHeight="1">
      <c r="B305" s="919" t="str">
        <f>'Plant &amp; Fish Production'!B37</f>
        <v>Weeks in nursery</v>
      </c>
      <c r="C305" s="905">
        <f>'Plant &amp; Fish Production'!C37</f>
        <v>0</v>
      </c>
      <c r="D305" s="94"/>
      <c r="E305" s="94"/>
      <c r="F305" s="94"/>
      <c r="G305" s="94"/>
      <c r="H305" s="94"/>
    </row>
    <row r="306" spans="2:8" ht="15.75" customHeight="1">
      <c r="B306" s="920" t="str">
        <f>'Plant &amp; Fish Production'!B38</f>
        <v>Total Seedling Trays (rounded up)</v>
      </c>
      <c r="C306" s="880" t="str">
        <f>'Plant &amp; Fish Production'!C38</f>
        <v/>
      </c>
      <c r="D306" s="94"/>
      <c r="E306" s="94"/>
      <c r="F306" s="94"/>
      <c r="G306" s="94"/>
      <c r="H306" s="94"/>
    </row>
    <row r="307" spans="2:8" ht="15.75" customHeight="1">
      <c r="B307" s="920" t="str">
        <f>'Plant &amp; Fish Production'!B39</f>
        <v>Annual Trays</v>
      </c>
      <c r="C307" s="888" t="str">
        <f>'Plant &amp; Fish Production'!C39</f>
        <v/>
      </c>
      <c r="D307" s="94"/>
      <c r="E307" s="94"/>
      <c r="F307" s="94"/>
      <c r="G307" s="94"/>
      <c r="H307" s="94"/>
    </row>
    <row r="308" spans="2:8" ht="15.75" customHeight="1">
      <c r="B308" s="94" t="e">
        <f>'Plant &amp; Fish Production'!#REF!</f>
        <v>#REF!</v>
      </c>
      <c r="C308" s="94" t="e">
        <f>'Plant &amp; Fish Production'!#REF!</f>
        <v>#REF!</v>
      </c>
      <c r="D308" s="94"/>
      <c r="E308" s="94"/>
      <c r="F308" s="94"/>
      <c r="G308" s="94"/>
      <c r="H308" s="94"/>
    </row>
    <row r="309" spans="2:8" ht="15.75" customHeight="1">
      <c r="B309" s="921" t="str">
        <f>'Plant &amp; Fish Production'!F81</f>
        <v>Microgreen Varieties</v>
      </c>
      <c r="C309" s="348" t="str">
        <f>'Plant &amp; Fish Production'!G81</f>
        <v># of Flats</v>
      </c>
      <c r="D309" s="348" t="str">
        <f>'Plant &amp; Fish Production'!H81</f>
        <v>Culture period (wks)</v>
      </c>
      <c r="E309" s="348" t="str">
        <f>'Plant &amp; Fish Production'!I81</f>
        <v>Annual Harvests</v>
      </c>
      <c r="F309" s="878" t="str">
        <f>'Plant &amp; Fish Production'!J81</f>
        <v>Total Flats</v>
      </c>
      <c r="G309" s="348" t="str">
        <f>'Plant &amp; Fish Production'!K81</f>
        <v>Price per flat</v>
      </c>
      <c r="H309" s="348" t="str">
        <f>'Plant &amp; Fish Production'!L81</f>
        <v>Annual Revenue</v>
      </c>
    </row>
    <row r="310" spans="2:8" ht="15.75" customHeight="1">
      <c r="B310" s="266" t="str">
        <f>'Plant &amp; Fish Production'!F82</f>
        <v>pea shoots</v>
      </c>
      <c r="C310" s="251">
        <f>'Plant &amp; Fish Production'!G82</f>
        <v>6</v>
      </c>
      <c r="D310" s="251">
        <f>'Plant &amp; Fish Production'!H82</f>
        <v>2</v>
      </c>
      <c r="E310" s="251">
        <f>'Plant &amp; Fish Production'!I82</f>
        <v>26</v>
      </c>
      <c r="F310" s="131">
        <f>'Plant &amp; Fish Production'!J82</f>
        <v>156</v>
      </c>
      <c r="G310" s="886">
        <f>'Plant &amp; Fish Production'!K82</f>
        <v>25</v>
      </c>
      <c r="H310" s="886">
        <f>'Plant &amp; Fish Production'!L82</f>
        <v>3900</v>
      </c>
    </row>
    <row r="311" spans="2:8" ht="15.75" customHeight="1">
      <c r="B311" s="266">
        <f>'Plant &amp; Fish Production'!F83</f>
        <v>0</v>
      </c>
      <c r="C311" s="251">
        <f>'Plant &amp; Fish Production'!G83</f>
        <v>0</v>
      </c>
      <c r="D311" s="251">
        <f>'Plant &amp; Fish Production'!H83</f>
        <v>0</v>
      </c>
      <c r="E311" s="251" t="str">
        <f>'Plant &amp; Fish Production'!I83</f>
        <v/>
      </c>
      <c r="F311" s="131" t="str">
        <f>'Plant &amp; Fish Production'!J83</f>
        <v/>
      </c>
      <c r="G311" s="886">
        <f>'Plant &amp; Fish Production'!K83</f>
        <v>0</v>
      </c>
      <c r="H311" s="886" t="str">
        <f>'Plant &amp; Fish Production'!L83</f>
        <v/>
      </c>
    </row>
    <row r="312" spans="2:8" ht="15.75" customHeight="1">
      <c r="B312" s="266">
        <f>'Plant &amp; Fish Production'!F84</f>
        <v>0</v>
      </c>
      <c r="C312" s="251">
        <f>'Plant &amp; Fish Production'!G84</f>
        <v>0</v>
      </c>
      <c r="D312" s="251">
        <f>'Plant &amp; Fish Production'!H84</f>
        <v>0</v>
      </c>
      <c r="E312" s="251" t="str">
        <f>'Plant &amp; Fish Production'!I84</f>
        <v/>
      </c>
      <c r="F312" s="131" t="str">
        <f>'Plant &amp; Fish Production'!J84</f>
        <v/>
      </c>
      <c r="G312" s="886">
        <f>'Plant &amp; Fish Production'!K84</f>
        <v>0</v>
      </c>
      <c r="H312" s="886" t="str">
        <f>'Plant &amp; Fish Production'!L84</f>
        <v/>
      </c>
    </row>
    <row r="313" spans="2:8" ht="15.75" customHeight="1">
      <c r="B313" s="266">
        <f>'Plant &amp; Fish Production'!F85</f>
        <v>0</v>
      </c>
      <c r="C313" s="251">
        <f>'Plant &amp; Fish Production'!G85</f>
        <v>0</v>
      </c>
      <c r="D313" s="251">
        <f>'Plant &amp; Fish Production'!H85</f>
        <v>0</v>
      </c>
      <c r="E313" s="251" t="str">
        <f>'Plant &amp; Fish Production'!I85</f>
        <v/>
      </c>
      <c r="F313" s="131" t="str">
        <f>'Plant &amp; Fish Production'!J85</f>
        <v/>
      </c>
      <c r="G313" s="886">
        <f>'Plant &amp; Fish Production'!K85</f>
        <v>0</v>
      </c>
      <c r="H313" s="886" t="str">
        <f>'Plant &amp; Fish Production'!L85</f>
        <v/>
      </c>
    </row>
    <row r="314" spans="2:8" ht="15.75" hidden="1" customHeight="1">
      <c r="B314" s="266">
        <f>'Plant &amp; Fish Production'!F86</f>
        <v>0</v>
      </c>
      <c r="C314" s="251">
        <f>'Plant &amp; Fish Production'!G86</f>
        <v>0</v>
      </c>
      <c r="D314" s="251">
        <f>'Plant &amp; Fish Production'!H86</f>
        <v>0</v>
      </c>
      <c r="E314" s="251" t="str">
        <f>'Plant &amp; Fish Production'!I86</f>
        <v/>
      </c>
      <c r="F314" s="131" t="str">
        <f>'Plant &amp; Fish Production'!J86</f>
        <v/>
      </c>
      <c r="G314" s="127">
        <f>'Plant &amp; Fish Production'!K86</f>
        <v>0</v>
      </c>
      <c r="H314" s="131" t="str">
        <f>'Plant &amp; Fish Production'!L86</f>
        <v/>
      </c>
    </row>
    <row r="315" spans="2:8" ht="15.75" hidden="1" customHeight="1">
      <c r="B315" s="266">
        <f>'Plant &amp; Fish Production'!F87</f>
        <v>0</v>
      </c>
      <c r="C315" s="251">
        <f>'Plant &amp; Fish Production'!G87</f>
        <v>0</v>
      </c>
      <c r="D315" s="251">
        <f>'Plant &amp; Fish Production'!H87</f>
        <v>0</v>
      </c>
      <c r="E315" s="251" t="str">
        <f>'Plant &amp; Fish Production'!I87</f>
        <v/>
      </c>
      <c r="F315" s="131" t="str">
        <f>'Plant &amp; Fish Production'!J87</f>
        <v/>
      </c>
      <c r="G315" s="127">
        <f>'Plant &amp; Fish Production'!K87</f>
        <v>0</v>
      </c>
      <c r="H315" s="131" t="str">
        <f>'Plant &amp; Fish Production'!L87</f>
        <v/>
      </c>
    </row>
    <row r="316" spans="2:8" ht="15.75" hidden="1" customHeight="1">
      <c r="B316" s="266">
        <f>'Plant &amp; Fish Production'!F88</f>
        <v>0</v>
      </c>
      <c r="C316" s="251">
        <f>'Plant &amp; Fish Production'!G88</f>
        <v>0</v>
      </c>
      <c r="D316" s="251">
        <f>'Plant &amp; Fish Production'!H88</f>
        <v>0</v>
      </c>
      <c r="E316" s="251" t="str">
        <f>'Plant &amp; Fish Production'!I88</f>
        <v/>
      </c>
      <c r="F316" s="131" t="str">
        <f>'Plant &amp; Fish Production'!J88</f>
        <v/>
      </c>
      <c r="G316" s="127">
        <f>'Plant &amp; Fish Production'!K88</f>
        <v>0</v>
      </c>
      <c r="H316" s="131" t="str">
        <f>'Plant &amp; Fish Production'!L88</f>
        <v/>
      </c>
    </row>
    <row r="317" spans="2:8" ht="15.75" hidden="1" customHeight="1">
      <c r="B317" s="266">
        <f>'Plant &amp; Fish Production'!F89</f>
        <v>0</v>
      </c>
      <c r="C317" s="251">
        <f>'Plant &amp; Fish Production'!G89</f>
        <v>0</v>
      </c>
      <c r="D317" s="251">
        <f>'Plant &amp; Fish Production'!H89</f>
        <v>0</v>
      </c>
      <c r="E317" s="251" t="str">
        <f>'Plant &amp; Fish Production'!I89</f>
        <v/>
      </c>
      <c r="F317" s="131" t="str">
        <f>'Plant &amp; Fish Production'!J89</f>
        <v/>
      </c>
      <c r="G317" s="127">
        <f>'Plant &amp; Fish Production'!K89</f>
        <v>0</v>
      </c>
      <c r="H317" s="131" t="str">
        <f>'Plant &amp; Fish Production'!L89</f>
        <v/>
      </c>
    </row>
    <row r="318" spans="2:8" ht="15.75" hidden="1" customHeight="1">
      <c r="B318" s="266">
        <f>'Plant &amp; Fish Production'!F90</f>
        <v>0</v>
      </c>
      <c r="C318" s="251">
        <f>'Plant &amp; Fish Production'!G90</f>
        <v>0</v>
      </c>
      <c r="D318" s="251">
        <f>'Plant &amp; Fish Production'!H90</f>
        <v>0</v>
      </c>
      <c r="E318" s="251" t="str">
        <f>'Plant &amp; Fish Production'!I90</f>
        <v/>
      </c>
      <c r="F318" s="131" t="str">
        <f>'Plant &amp; Fish Production'!J90</f>
        <v/>
      </c>
      <c r="G318" s="127">
        <f>'Plant &amp; Fish Production'!K90</f>
        <v>0</v>
      </c>
      <c r="H318" s="131" t="str">
        <f>'Plant &amp; Fish Production'!L90</f>
        <v/>
      </c>
    </row>
    <row r="319" spans="2:8" ht="15.75" hidden="1" customHeight="1">
      <c r="B319" s="266">
        <f>'Plant &amp; Fish Production'!F91</f>
        <v>0</v>
      </c>
      <c r="C319" s="251">
        <f>'Plant &amp; Fish Production'!G91</f>
        <v>0</v>
      </c>
      <c r="D319" s="251">
        <f>'Plant &amp; Fish Production'!H91</f>
        <v>0</v>
      </c>
      <c r="E319" s="251" t="str">
        <f>'Plant &amp; Fish Production'!I91</f>
        <v/>
      </c>
      <c r="F319" s="131" t="str">
        <f>'Plant &amp; Fish Production'!J91</f>
        <v/>
      </c>
      <c r="G319" s="127">
        <f>'Plant &amp; Fish Production'!K91</f>
        <v>0</v>
      </c>
      <c r="H319" s="131" t="str">
        <f>'Plant &amp; Fish Production'!L91</f>
        <v/>
      </c>
    </row>
    <row r="320" spans="2:8" ht="15.75" hidden="1" customHeight="1">
      <c r="B320" s="266">
        <f>'Plant &amp; Fish Production'!F92</f>
        <v>0</v>
      </c>
      <c r="C320" s="251">
        <f>'Plant &amp; Fish Production'!G92</f>
        <v>0</v>
      </c>
      <c r="D320" s="251">
        <f>'Plant &amp; Fish Production'!H92</f>
        <v>0</v>
      </c>
      <c r="E320" s="251" t="str">
        <f>'Plant &amp; Fish Production'!I92</f>
        <v/>
      </c>
      <c r="F320" s="131" t="str">
        <f>'Plant &amp; Fish Production'!J92</f>
        <v/>
      </c>
      <c r="G320" s="127">
        <f>'Plant &amp; Fish Production'!K92</f>
        <v>0</v>
      </c>
      <c r="H320" s="131" t="str">
        <f>'Plant &amp; Fish Production'!L92</f>
        <v/>
      </c>
    </row>
    <row r="321" spans="1:26" ht="15.75" hidden="1" customHeight="1">
      <c r="B321" s="266">
        <f>'Plant &amp; Fish Production'!F93</f>
        <v>0</v>
      </c>
      <c r="C321" s="251">
        <f>'Plant &amp; Fish Production'!G93</f>
        <v>0</v>
      </c>
      <c r="D321" s="251">
        <f>'Plant &amp; Fish Production'!H93</f>
        <v>0</v>
      </c>
      <c r="E321" s="251" t="str">
        <f>'Plant &amp; Fish Production'!I93</f>
        <v/>
      </c>
      <c r="F321" s="131" t="str">
        <f>'Plant &amp; Fish Production'!J93</f>
        <v/>
      </c>
      <c r="G321" s="127">
        <f>'Plant &amp; Fish Production'!K93</f>
        <v>0</v>
      </c>
      <c r="H321" s="131" t="str">
        <f>'Plant &amp; Fish Production'!L93</f>
        <v/>
      </c>
    </row>
    <row r="322" spans="1:26" ht="15.75" hidden="1" customHeight="1">
      <c r="B322" s="266">
        <f>'Plant &amp; Fish Production'!F94</f>
        <v>0</v>
      </c>
      <c r="C322" s="251">
        <f>'Plant &amp; Fish Production'!G94</f>
        <v>0</v>
      </c>
      <c r="D322" s="251">
        <f>'Plant &amp; Fish Production'!H94</f>
        <v>0</v>
      </c>
      <c r="E322" s="251" t="str">
        <f>'Plant &amp; Fish Production'!I94</f>
        <v/>
      </c>
      <c r="F322" s="131" t="str">
        <f>'Plant &amp; Fish Production'!J94</f>
        <v/>
      </c>
      <c r="G322" s="127">
        <f>'Plant &amp; Fish Production'!K94</f>
        <v>0</v>
      </c>
      <c r="H322" s="131" t="str">
        <f>'Plant &amp; Fish Production'!L94</f>
        <v/>
      </c>
    </row>
    <row r="323" spans="1:26" ht="15.75" hidden="1" customHeight="1">
      <c r="B323" s="266">
        <f>'Plant &amp; Fish Production'!F95</f>
        <v>0</v>
      </c>
      <c r="C323" s="251">
        <f>'Plant &amp; Fish Production'!G95</f>
        <v>0</v>
      </c>
      <c r="D323" s="251">
        <f>'Plant &amp; Fish Production'!H95</f>
        <v>0</v>
      </c>
      <c r="E323" s="251" t="str">
        <f>'Plant &amp; Fish Production'!I95</f>
        <v/>
      </c>
      <c r="F323" s="131" t="str">
        <f>'Plant &amp; Fish Production'!J95</f>
        <v/>
      </c>
      <c r="G323" s="127">
        <f>'Plant &amp; Fish Production'!K95</f>
        <v>0</v>
      </c>
      <c r="H323" s="131" t="str">
        <f>'Plant &amp; Fish Production'!L95</f>
        <v/>
      </c>
    </row>
    <row r="324" spans="1:26" ht="15.75" customHeight="1">
      <c r="B324" s="920" t="str">
        <f>'Plant &amp; Fish Production'!F96</f>
        <v>Totals</v>
      </c>
      <c r="C324" s="623">
        <f>'Plant &amp; Fish Production'!G96</f>
        <v>6</v>
      </c>
      <c r="D324" s="623">
        <f>'Plant &amp; Fish Production'!H96</f>
        <v>0</v>
      </c>
      <c r="E324" s="623">
        <f>'Plant &amp; Fish Production'!I96</f>
        <v>0</v>
      </c>
      <c r="F324" s="880">
        <f>'Plant &amp; Fish Production'!J96</f>
        <v>156</v>
      </c>
      <c r="G324" s="889">
        <f>'Plant &amp; Fish Production'!K96</f>
        <v>0</v>
      </c>
      <c r="H324" s="889">
        <f>'Plant &amp; Fish Production'!L96</f>
        <v>3900</v>
      </c>
    </row>
    <row r="325" spans="1:26" ht="15.75" customHeight="1">
      <c r="B325" s="912" t="e">
        <f>'Plant &amp; Fish Production'!#REF!</f>
        <v>#REF!</v>
      </c>
      <c r="C325" s="912" t="e">
        <f>'Plant &amp; Fish Production'!#REF!</f>
        <v>#REF!</v>
      </c>
      <c r="D325" s="912" t="e">
        <f>'Plant &amp; Fish Production'!#REF!</f>
        <v>#REF!</v>
      </c>
      <c r="E325" s="912" t="e">
        <f>'Plant &amp; Fish Production'!#REF!</f>
        <v>#REF!</v>
      </c>
      <c r="F325" s="912" t="e">
        <f>'Plant &amp; Fish Production'!#REF!</f>
        <v>#REF!</v>
      </c>
      <c r="G325" s="912" t="e">
        <f>'Plant &amp; Fish Production'!#REF!</f>
        <v>#REF!</v>
      </c>
      <c r="H325" s="922" t="e">
        <f>'Plant &amp; Fish Production'!#REF!</f>
        <v>#REF!</v>
      </c>
    </row>
    <row r="326" spans="1:26" ht="15.75" customHeight="1">
      <c r="A326" s="13"/>
      <c r="B326" s="344" t="str">
        <f>'Summary Data'!N5</f>
        <v>Fish Stocking and Feed Summary</v>
      </c>
      <c r="C326" s="344">
        <f>'Summary Data'!O5</f>
        <v>0</v>
      </c>
      <c r="D326" s="344">
        <f>'Summary Data'!P5</f>
        <v>0</v>
      </c>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B327" s="2" t="str">
        <f>'Summary Data'!N6</f>
        <v>Daily Feed Input in lbs</v>
      </c>
      <c r="C327" s="224" t="str">
        <f>'Summary Data'!O6</f>
        <v/>
      </c>
      <c r="D327" s="2" t="str">
        <f>'Summary Data'!P6</f>
        <v>Total feed required based upon nutrient requirements of plant system</v>
      </c>
    </row>
    <row r="328" spans="1:26" ht="15.75" customHeight="1">
      <c r="B328" s="2" t="str">
        <f>'Summary Data'!N7</f>
        <v>Target Harvest Weight in lbs</v>
      </c>
      <c r="C328" s="224">
        <f>'Summary Data'!O7</f>
        <v>0</v>
      </c>
      <c r="D328" s="2" t="str">
        <f>'Summary Data'!P7</f>
        <v>Target average harvest weight of the selected species</v>
      </c>
    </row>
    <row r="329" spans="1:26" ht="15.75" customHeight="1">
      <c r="B329" s="2" t="str">
        <f>'Summary Data'!N8</f>
        <v>Target Stocking Density in lbs/gal</v>
      </c>
      <c r="C329" s="224">
        <f>'Summary Data'!O8</f>
        <v>0.5</v>
      </c>
      <c r="D329" s="2" t="str">
        <f>'Summary Data'!P8</f>
        <v xml:space="preserve">Indicates the final stocking density for the adult cohort on their last day before harvest </v>
      </c>
    </row>
    <row r="330" spans="1:26" ht="15.75" customHeight="1">
      <c r="B330" s="2" t="str">
        <f>'Summary Data'!N9</f>
        <v>Stocking Rate of fish per tank</v>
      </c>
      <c r="C330" s="833" t="str">
        <f>'Summary Data'!O9</f>
        <v/>
      </c>
      <c r="D330" s="2" t="str">
        <f>'Summary Data'!P9</f>
        <v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v>
      </c>
    </row>
    <row r="331" spans="1:26" ht="15.75" customHeight="1">
      <c r="B331" s="2" t="str">
        <f>'Summary Data'!N10</f>
        <v>Growout period (months)</v>
      </c>
      <c r="C331" s="833">
        <f>'Summary Data'!O10</f>
        <v>12</v>
      </c>
      <c r="D331" s="2" t="str">
        <f>'Summary Data'!P10</f>
        <v>Will depend on species</v>
      </c>
    </row>
    <row r="332" spans="1:26" ht="15.75" customHeight="1">
      <c r="B332" s="2" t="str">
        <f>'Summary Data'!N11</f>
        <v>Number of tanks (or age cohorts of fish)</v>
      </c>
      <c r="C332" s="833">
        <f>'Summary Data'!O11</f>
        <v>1</v>
      </c>
      <c r="D332" s="2" t="str">
        <f>'Summary Data'!P11</f>
        <v>Each tank will contain a unique age cohort of fish roughly separated in age by the restocking frequency</v>
      </c>
    </row>
    <row r="333" spans="1:26" ht="15.75" customHeight="1">
      <c r="B333" s="2" t="str">
        <f>'Summary Data'!N12</f>
        <v>Restock every (months)</v>
      </c>
      <c r="C333" s="224">
        <f>'Summary Data'!O12</f>
        <v>12</v>
      </c>
      <c r="D333" s="2" t="str">
        <f>'Summary Data'!P12</f>
        <v>Once the adult cohort is harvested, the empty tank becomes the new fingerling tank. Actual grow out period and restocking frequency will vary by species, feed rate and other water quality factors affecting fish health and growth</v>
      </c>
    </row>
    <row r="334" spans="1:26" ht="15.75" customHeight="1">
      <c r="B334" s="2" t="str">
        <f>'Summary Data'!N13</f>
        <v>Weight per Harvest in lbs</v>
      </c>
      <c r="C334" s="833" t="str">
        <f>'Summary Data'!O13</f>
        <v/>
      </c>
      <c r="D334" s="2" t="str">
        <f>'Summary Data'!P13</f>
        <v xml:space="preserve">This would be the weight of all fish in the adult tank at their full harvest weight. We recommend taking small partial harvests as opposed to harvesting all of the fish at once. </v>
      </c>
    </row>
    <row r="335" spans="1:26" ht="15.75" customHeight="1">
      <c r="B335" s="2" t="str">
        <f>'Summary Data'!N14</f>
        <v>Water Volume per tank in gallons</v>
      </c>
      <c r="C335" s="833" t="str">
        <f>'Summary Data'!O14</f>
        <v/>
      </c>
      <c r="D335" s="2" t="str">
        <f>'Summary Data'!P14</f>
        <v>Based upon the weight per harvest and the stocking density</v>
      </c>
    </row>
    <row r="336" spans="1:26" ht="15.75" customHeight="1">
      <c r="B336" s="578" t="str">
        <f>'Summary Data'!N15</f>
        <v>Annual Weight in lbs</v>
      </c>
      <c r="C336" s="888" t="str">
        <f>'Summary Data'!O15</f>
        <v/>
      </c>
      <c r="D336" s="578" t="str">
        <f>'Summary Data'!P15</f>
        <v>Average target harvest weight multiplied by the number of fish</v>
      </c>
    </row>
    <row r="337" spans="1:26" ht="15.75" customHeight="1">
      <c r="B337" s="912">
        <f>'Summary Data'!N16</f>
        <v>0</v>
      </c>
    </row>
    <row r="338" spans="1:26" ht="15.75" customHeight="1">
      <c r="A338" s="13"/>
      <c r="B338" s="344" t="str">
        <f>'Summary Data'!H5</f>
        <v>Growing Environment</v>
      </c>
      <c r="C338" s="923" t="str">
        <f>'Summary Data'!I5</f>
        <v>Annual</v>
      </c>
      <c r="D338" s="923" t="str">
        <f>'Summary Data'!J5</f>
        <v>Monthly avg.</v>
      </c>
      <c r="E338" s="923" t="str">
        <f>'Summary Data'!K5</f>
        <v>Weekly avg.</v>
      </c>
      <c r="F338" s="923" t="str">
        <f>'Summary Data'!L5</f>
        <v>Total Lbs</v>
      </c>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B339" s="2" t="str">
        <f>'Summary Data'!H6</f>
        <v>Growasis DWC (# of plants)</v>
      </c>
      <c r="C339" s="131">
        <f>'Summary Data'!I6</f>
        <v>12560.08</v>
      </c>
      <c r="D339" s="131">
        <f>'Summary Data'!J6</f>
        <v>1046.6733333333334</v>
      </c>
      <c r="E339" s="131">
        <f>'Summary Data'!K6</f>
        <v>241.54</v>
      </c>
      <c r="F339" s="131">
        <f>'Summary Data'!L6</f>
        <v>518.70000000000005</v>
      </c>
    </row>
    <row r="340" spans="1:26" ht="15.75" customHeight="1">
      <c r="B340" s="2" t="str">
        <f>'Summary Data'!H7</f>
        <v>Media Beds (lbs of product)</v>
      </c>
      <c r="C340" s="131">
        <f>'Summary Data'!I7</f>
        <v>0</v>
      </c>
      <c r="D340" s="131">
        <f>'Summary Data'!J7</f>
        <v>0</v>
      </c>
      <c r="E340" s="131">
        <f>'Summary Data'!K7</f>
        <v>0</v>
      </c>
      <c r="F340" s="131">
        <f>'Summary Data'!L7</f>
        <v>0</v>
      </c>
    </row>
    <row r="341" spans="1:26" ht="15.75" customHeight="1">
      <c r="B341" s="2" t="str">
        <f>'Summary Data'!H8</f>
        <v>Microgreens (# of flats)</v>
      </c>
      <c r="C341" s="131">
        <f>'Summary Data'!I8</f>
        <v>156</v>
      </c>
      <c r="D341" s="131">
        <f>'Summary Data'!J8</f>
        <v>13</v>
      </c>
      <c r="E341" s="131">
        <f>'Summary Data'!K8</f>
        <v>3</v>
      </c>
      <c r="F341" s="131">
        <f>'Summary Data'!L8</f>
        <v>0</v>
      </c>
    </row>
    <row r="342" spans="1:26" ht="15.75" customHeight="1">
      <c r="B342" s="2" t="str">
        <f>'Summary Data'!H9</f>
        <v>Fish live weight (lbs)</v>
      </c>
      <c r="C342" s="131" t="str">
        <f>'Summary Data'!I9</f>
        <v/>
      </c>
      <c r="D342" s="131">
        <f>'Summary Data'!J9</f>
        <v>0</v>
      </c>
      <c r="E342" s="131">
        <f>'Summary Data'!K9</f>
        <v>0</v>
      </c>
      <c r="F342" s="131" t="str">
        <f>'Summary Data'!L9</f>
        <v/>
      </c>
    </row>
    <row r="343" spans="1:26" ht="15.75" customHeight="1">
      <c r="B343" s="912">
        <f>'Summary Data'!H10</f>
        <v>0</v>
      </c>
      <c r="C343" s="912">
        <f>'Summary Data'!I10</f>
        <v>0</v>
      </c>
      <c r="D343" s="912">
        <f>'Summary Data'!J10</f>
        <v>0</v>
      </c>
      <c r="E343" s="912">
        <f>'Summary Data'!K10</f>
        <v>0</v>
      </c>
      <c r="F343" s="912">
        <f>'Summary Data'!L10</f>
        <v>0</v>
      </c>
    </row>
    <row r="344" spans="1:26" ht="15.75" customHeight="1">
      <c r="B344" s="571" t="str">
        <f>'Summary Data'!H30</f>
        <v xml:space="preserve">Capital Summary </v>
      </c>
      <c r="C344" s="572" t="str">
        <f>'Summary Data'!I30</f>
        <v>Building ft2</v>
      </c>
      <c r="D344" s="924">
        <f>'Summary Data'!J30</f>
        <v>5000</v>
      </c>
    </row>
    <row r="345" spans="1:26" ht="15.75" customHeight="1">
      <c r="B345" s="2" t="str">
        <f>'Summary Data'!H31</f>
        <v>Categories</v>
      </c>
      <c r="C345" s="251" t="str">
        <f>'Summary Data'!I31</f>
        <v>Cost</v>
      </c>
      <c r="D345" s="251" t="str">
        <f>'Summary Data'!J31</f>
        <v>cost per ft2</v>
      </c>
    </row>
    <row r="346" spans="1:26" ht="15.75" customHeight="1">
      <c r="B346" s="2" t="str">
        <f>'Summary Data'!H32</f>
        <v>Greenhouse and/or Building Improvements</v>
      </c>
      <c r="C346" s="886">
        <f>'Summary Data'!I32</f>
        <v>50000</v>
      </c>
      <c r="D346" s="886">
        <f>'Summary Data'!J32</f>
        <v>10</v>
      </c>
    </row>
    <row r="347" spans="1:26" ht="15.75" customHeight="1">
      <c r="B347" s="2" t="str">
        <f>'Summary Data'!H33</f>
        <v>Aquaponic System</v>
      </c>
      <c r="C347" s="886">
        <f>'Summary Data'!I33</f>
        <v>0</v>
      </c>
      <c r="D347" s="886">
        <f>'Summary Data'!J33</f>
        <v>0</v>
      </c>
    </row>
    <row r="348" spans="1:26" ht="15.75" customHeight="1">
      <c r="B348" s="2" t="str">
        <f>'Summary Data'!H34</f>
        <v>City and County Entitlement</v>
      </c>
      <c r="C348" s="886">
        <f>'Summary Data'!I34</f>
        <v>0</v>
      </c>
      <c r="D348" s="886">
        <f>'Summary Data'!J34</f>
        <v>0</v>
      </c>
    </row>
    <row r="349" spans="1:26" ht="15.75" customHeight="1">
      <c r="B349" s="2" t="str">
        <f>'Summary Data'!H35</f>
        <v>Site Development</v>
      </c>
      <c r="C349" s="886">
        <f>'Summary Data'!I35</f>
        <v>0</v>
      </c>
      <c r="D349" s="886">
        <f>'Summary Data'!J35</f>
        <v>0</v>
      </c>
    </row>
    <row r="350" spans="1:26" ht="15.75" customHeight="1">
      <c r="B350" s="2" t="str">
        <f>'Summary Data'!H36</f>
        <v>FF&amp;E</v>
      </c>
      <c r="C350" s="886">
        <f>'Summary Data'!I36</f>
        <v>0</v>
      </c>
      <c r="D350" s="886">
        <f>'Summary Data'!J36</f>
        <v>0</v>
      </c>
    </row>
    <row r="351" spans="1:26" ht="15.75" customHeight="1">
      <c r="B351" s="2" t="str">
        <f>'Summary Data'!H37</f>
        <v>Farm Supplies</v>
      </c>
      <c r="C351" s="886">
        <f>'Summary Data'!I37</f>
        <v>0</v>
      </c>
      <c r="D351" s="886">
        <f>'Summary Data'!J37</f>
        <v>0</v>
      </c>
    </row>
    <row r="352" spans="1:26" ht="15.75" customHeight="1">
      <c r="B352" s="925" t="str">
        <f>'Summary Data'!H38</f>
        <v>Subtotal Capital</v>
      </c>
      <c r="C352" s="889">
        <f>'Summary Data'!I38</f>
        <v>50000</v>
      </c>
      <c r="D352" s="889">
        <f>'Summary Data'!J38</f>
        <v>10</v>
      </c>
    </row>
    <row r="353" spans="1:26" ht="15.75" customHeight="1">
      <c r="B353" s="864" t="str">
        <f>'Summary Data'!H39</f>
        <v>Contingency @ 10%</v>
      </c>
      <c r="C353" s="886">
        <f>'Summary Data'!I39</f>
        <v>0</v>
      </c>
      <c r="D353" s="886">
        <f>'Summary Data'!J39</f>
        <v>0</v>
      </c>
    </row>
    <row r="354" spans="1:26" ht="15.75" customHeight="1">
      <c r="B354" s="925" t="str">
        <f>'Summary Data'!H40</f>
        <v>Building and Equipment Capital</v>
      </c>
      <c r="C354" s="889">
        <f>'Summary Data'!I40</f>
        <v>50000</v>
      </c>
      <c r="D354" s="889">
        <f>'Summary Data'!J40</f>
        <v>10</v>
      </c>
    </row>
    <row r="355" spans="1:26" ht="15.75" customHeight="1">
      <c r="B355" s="912" t="e">
        <f>'Summary Data'!#REF!</f>
        <v>#REF!</v>
      </c>
    </row>
    <row r="356" spans="1:26" ht="15.75" customHeight="1">
      <c r="B356" s="6" t="s">
        <v>731</v>
      </c>
      <c r="C356" s="912" t="e">
        <f>'Plant &amp; Fish Production'!#REF!</f>
        <v>#REF!</v>
      </c>
      <c r="D356" s="912" t="e">
        <f>'Plant &amp; Fish Production'!#REF!</f>
        <v>#REF!</v>
      </c>
      <c r="E356" s="912" t="e">
        <f>'Plant &amp; Fish Production'!#REF!</f>
        <v>#REF!</v>
      </c>
      <c r="F356" s="912" t="e">
        <f>'Plant &amp; Fish Production'!#REF!</f>
        <v>#REF!</v>
      </c>
      <c r="G356" s="912" t="e">
        <f>'Plant &amp; Fish Production'!#REF!</f>
        <v>#REF!</v>
      </c>
      <c r="H356" s="922" t="e">
        <f>'Plant &amp; Fish Production'!#REF!</f>
        <v>#REF!</v>
      </c>
    </row>
    <row r="357" spans="1:26" ht="15.75" customHeight="1">
      <c r="A357" s="13"/>
      <c r="B357" s="890" t="str">
        <f>'Plant and IPM Supplies'!B4</f>
        <v>Category</v>
      </c>
      <c r="C357" s="926" t="str">
        <f>'Plant and IPM Supplies'!D4</f>
        <v>Year 1</v>
      </c>
      <c r="D357" s="926" t="str">
        <f>'Plant and IPM Supplies'!E4</f>
        <v>Year 2</v>
      </c>
      <c r="E357" s="926" t="str">
        <f>'Plant and IPM Supplies'!F4</f>
        <v>Year 3</v>
      </c>
      <c r="F357" s="926" t="str">
        <f>'Plant and IPM Supplies'!G4</f>
        <v>Year 4</v>
      </c>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B358" s="2" t="e">
        <f>'Plant and IPM Supplies'!#REF!</f>
        <v>#REF!</v>
      </c>
      <c r="C358" s="886" t="e">
        <f>'Plant and IPM Supplies'!#REF!</f>
        <v>#REF!</v>
      </c>
      <c r="D358" s="886" t="e">
        <f>'Plant and IPM Supplies'!#REF!</f>
        <v>#REF!</v>
      </c>
      <c r="E358" s="886" t="e">
        <f>'Plant and IPM Supplies'!#REF!</f>
        <v>#REF!</v>
      </c>
      <c r="F358" s="886" t="e">
        <f>'Plant and IPM Supplies'!#REF!</f>
        <v>#REF!</v>
      </c>
    </row>
    <row r="359" spans="1:26" ht="15.75" customHeight="1"/>
    <row r="360" spans="1:26" ht="15.75" customHeight="1">
      <c r="B360" s="6" t="s">
        <v>937</v>
      </c>
    </row>
    <row r="361" spans="1:26" ht="15.75" customHeight="1">
      <c r="B361" s="571" t="str">
        <f>'Energy and Water'!F3</f>
        <v>Electricity</v>
      </c>
      <c r="C361" s="2" t="str">
        <f>'Energy and Water'!G3</f>
        <v>cost per kWh</v>
      </c>
      <c r="D361" s="87">
        <f>'Energy and Water'!H3</f>
        <v>0.1</v>
      </c>
    </row>
    <row r="362" spans="1:26" ht="15.75" customHeight="1">
      <c r="B362" s="571" t="str">
        <f>'Energy and Water'!F4</f>
        <v>Gas</v>
      </c>
      <c r="C362" s="2" t="str">
        <f>'Energy and Water'!G4</f>
        <v>price per unit</v>
      </c>
      <c r="D362" s="87">
        <f>'Energy and Water'!H4</f>
        <v>0</v>
      </c>
    </row>
    <row r="363" spans="1:26" ht="15.75" customHeight="1">
      <c r="B363" s="571" t="str">
        <f>'Energy and Water'!F5</f>
        <v>Water</v>
      </c>
      <c r="C363" s="2" t="str">
        <f>'Energy and Water'!G5</f>
        <v>price per 1,000 gal</v>
      </c>
      <c r="D363" s="87">
        <f>'Energy and Water'!H5</f>
        <v>0</v>
      </c>
    </row>
    <row r="364" spans="1:26" ht="15.75" customHeight="1">
      <c r="B364" s="912" t="e">
        <f>'Plant &amp; Fish Production'!#REF!</f>
        <v>#REF!</v>
      </c>
      <c r="C364" s="912" t="e">
        <f>'Plant &amp; Fish Production'!#REF!</f>
        <v>#REF!</v>
      </c>
      <c r="D364" s="912" t="e">
        <f>'Plant &amp; Fish Production'!#REF!</f>
        <v>#REF!</v>
      </c>
      <c r="E364" s="912" t="e">
        <f>'Plant &amp; Fish Production'!#REF!</f>
        <v>#REF!</v>
      </c>
      <c r="F364" s="912" t="e">
        <f>'Plant &amp; Fish Production'!#REF!</f>
        <v>#REF!</v>
      </c>
      <c r="G364" s="912" t="e">
        <f>'Plant &amp; Fish Production'!#REF!</f>
        <v>#REF!</v>
      </c>
      <c r="H364" s="922" t="e">
        <f>'Plant &amp; Fish Production'!#REF!</f>
        <v>#REF!</v>
      </c>
    </row>
    <row r="365" spans="1:26" ht="15.75" customHeight="1">
      <c r="B365" s="571" t="str">
        <f>'Energy and Water'!F6</f>
        <v>Annual</v>
      </c>
      <c r="C365" s="572" t="str">
        <f>'Energy and Water'!H6</f>
        <v>Year 1</v>
      </c>
      <c r="D365" s="572" t="str">
        <f>'Energy and Water'!I6</f>
        <v>Year 2</v>
      </c>
      <c r="E365" s="572" t="str">
        <f>'Energy and Water'!J6</f>
        <v>Year 3</v>
      </c>
      <c r="F365" s="572" t="str">
        <f>'Energy and Water'!K6</f>
        <v>Year 4</v>
      </c>
      <c r="G365" s="74">
        <f>'Energy and Water'!L6</f>
        <v>0</v>
      </c>
      <c r="H365" s="74">
        <f>'Energy and Water'!M6</f>
        <v>0</v>
      </c>
      <c r="I365" s="74">
        <f>'Energy and Water'!N6</f>
        <v>0</v>
      </c>
      <c r="J365" s="74"/>
      <c r="K365" s="74"/>
      <c r="L365" s="74"/>
      <c r="M365" s="74"/>
    </row>
    <row r="366" spans="1:26" ht="15.75" customHeight="1">
      <c r="B366" s="2" t="str">
        <f>'Energy and Water'!F7</f>
        <v>Energy</v>
      </c>
      <c r="C366" s="886">
        <f>'Energy and Water'!H7</f>
        <v>360</v>
      </c>
      <c r="D366" s="886">
        <f>'Energy and Water'!I7</f>
        <v>360</v>
      </c>
      <c r="E366" s="886">
        <f>'Energy and Water'!J7</f>
        <v>360</v>
      </c>
      <c r="F366" s="886">
        <f>'Energy and Water'!K7</f>
        <v>360</v>
      </c>
      <c r="G366" s="74">
        <f>'Energy and Water'!L7</f>
        <v>0</v>
      </c>
      <c r="H366" s="74">
        <f>'Energy and Water'!M7</f>
        <v>0</v>
      </c>
      <c r="I366" s="74">
        <f>'Energy and Water'!N7</f>
        <v>0</v>
      </c>
      <c r="J366" s="74"/>
      <c r="K366" s="74"/>
      <c r="L366" s="74"/>
      <c r="M366" s="74"/>
    </row>
    <row r="367" spans="1:26" ht="15.75" customHeight="1">
      <c r="B367" s="927" t="s">
        <v>562</v>
      </c>
      <c r="C367" s="673">
        <f>'Energy and Water'!H8</f>
        <v>7</v>
      </c>
      <c r="D367" s="673">
        <f>'Energy and Water'!I8</f>
        <v>8</v>
      </c>
      <c r="E367" s="673">
        <f>'Energy and Water'!J8</f>
        <v>9</v>
      </c>
      <c r="F367" s="673">
        <f>'Energy and Water'!K8</f>
        <v>10</v>
      </c>
      <c r="G367" s="673">
        <f>'Energy and Water'!L8</f>
        <v>11</v>
      </c>
      <c r="H367" s="673">
        <f>'Energy and Water'!M8</f>
        <v>12</v>
      </c>
      <c r="I367" s="673">
        <f>'Energy and Water'!N8</f>
        <v>1</v>
      </c>
      <c r="J367" s="673">
        <f>'Energy and Water'!O8</f>
        <v>2</v>
      </c>
      <c r="K367" s="673">
        <f>'Energy and Water'!P8</f>
        <v>3</v>
      </c>
      <c r="L367" s="673">
        <f>'Energy and Water'!Q8</f>
        <v>4</v>
      </c>
      <c r="M367" s="673">
        <f>'Energy and Water'!R8</f>
        <v>5</v>
      </c>
      <c r="O367" s="590">
        <f>'Energy and Water'!U8</f>
        <v>0</v>
      </c>
    </row>
    <row r="368" spans="1:26" ht="15.75" customHeight="1">
      <c r="B368" s="2" t="str">
        <f>'Energy and Water'!F9</f>
        <v xml:space="preserve">Gas </v>
      </c>
      <c r="C368" s="886">
        <f>'Energy and Water'!H9</f>
        <v>0</v>
      </c>
      <c r="D368" s="886">
        <f>'Energy and Water'!I9</f>
        <v>0</v>
      </c>
      <c r="E368" s="886">
        <f>'Energy and Water'!J9</f>
        <v>0</v>
      </c>
      <c r="F368" s="886">
        <f>'Energy and Water'!K9</f>
        <v>0</v>
      </c>
      <c r="G368" s="886">
        <f>'Energy and Water'!L9</f>
        <v>0</v>
      </c>
      <c r="H368" s="886">
        <f>'Energy and Water'!M9</f>
        <v>0</v>
      </c>
      <c r="I368" s="886">
        <f>'Energy and Water'!N9</f>
        <v>0</v>
      </c>
      <c r="J368" s="886">
        <f>'Energy and Water'!O9</f>
        <v>0</v>
      </c>
      <c r="K368" s="886">
        <f>'Energy and Water'!P9</f>
        <v>0</v>
      </c>
      <c r="L368" s="886">
        <f>'Energy and Water'!Q9</f>
        <v>0</v>
      </c>
      <c r="M368" s="886">
        <f>'Energy and Water'!R9</f>
        <v>0</v>
      </c>
      <c r="O368" s="23">
        <f>'Energy and Water'!U9</f>
        <v>0</v>
      </c>
    </row>
    <row r="369" spans="1:26" ht="15.75" customHeight="1">
      <c r="B369" s="2" t="str">
        <f>'Energy and Water'!F10</f>
        <v>Electricity</v>
      </c>
      <c r="C369" s="886">
        <f>'Energy and Water'!H10</f>
        <v>36</v>
      </c>
      <c r="D369" s="886">
        <f>'Energy and Water'!I10</f>
        <v>36</v>
      </c>
      <c r="E369" s="886">
        <f>'Energy and Water'!J10</f>
        <v>36</v>
      </c>
      <c r="F369" s="886">
        <f>'Energy and Water'!K10</f>
        <v>36</v>
      </c>
      <c r="G369" s="886">
        <f>'Energy and Water'!L10</f>
        <v>36</v>
      </c>
      <c r="H369" s="886">
        <f>'Energy and Water'!M10</f>
        <v>36</v>
      </c>
      <c r="I369" s="886">
        <f>'Energy and Water'!N10</f>
        <v>36</v>
      </c>
      <c r="J369" s="886">
        <f>'Energy and Water'!O10</f>
        <v>36</v>
      </c>
      <c r="K369" s="886">
        <f>'Energy and Water'!P10</f>
        <v>0</v>
      </c>
      <c r="L369" s="886">
        <f>'Energy and Water'!Q10</f>
        <v>36</v>
      </c>
      <c r="M369" s="886">
        <f>'Energy and Water'!R10</f>
        <v>0</v>
      </c>
      <c r="O369" s="23">
        <f>'Energy and Water'!U10</f>
        <v>0</v>
      </c>
    </row>
    <row r="370" spans="1:26" ht="15.75" customHeight="1">
      <c r="B370" s="2" t="str">
        <f>'Energy and Water'!F11</f>
        <v>Water</v>
      </c>
      <c r="C370" s="886" t="e">
        <f>'Energy and Water'!#REF!</f>
        <v>#REF!</v>
      </c>
      <c r="D370" s="886">
        <f>'Energy and Water'!I11</f>
        <v>0</v>
      </c>
      <c r="E370" s="886">
        <f>'Energy and Water'!J11</f>
        <v>0</v>
      </c>
      <c r="F370" s="886">
        <f>'Energy and Water'!K11</f>
        <v>0</v>
      </c>
      <c r="G370" s="886">
        <f>'Energy and Water'!L11</f>
        <v>0</v>
      </c>
      <c r="H370" s="886">
        <f>'Energy and Water'!M11</f>
        <v>0</v>
      </c>
      <c r="I370" s="886">
        <f>'Energy and Water'!N11</f>
        <v>0</v>
      </c>
      <c r="J370" s="886">
        <f>'Energy and Water'!O11</f>
        <v>0</v>
      </c>
      <c r="K370" s="886">
        <f>'Energy and Water'!P11</f>
        <v>0</v>
      </c>
      <c r="L370" s="886">
        <f>'Energy and Water'!Q11</f>
        <v>0</v>
      </c>
      <c r="M370" s="886">
        <f>'Energy and Water'!R11</f>
        <v>0</v>
      </c>
    </row>
    <row r="371" spans="1:26" ht="15.75" customHeight="1">
      <c r="B371" s="578" t="str">
        <f>'Energy and Water'!F12</f>
        <v xml:space="preserve">Total </v>
      </c>
      <c r="C371" s="889">
        <f>'Energy and Water'!H12</f>
        <v>36</v>
      </c>
      <c r="D371" s="889">
        <f>'Energy and Water'!I12</f>
        <v>36</v>
      </c>
      <c r="E371" s="889">
        <f>'Energy and Water'!J12</f>
        <v>36</v>
      </c>
      <c r="F371" s="889">
        <f>'Energy and Water'!K12</f>
        <v>36</v>
      </c>
      <c r="G371" s="889">
        <f>'Energy and Water'!L12</f>
        <v>36</v>
      </c>
      <c r="H371" s="889">
        <f>'Energy and Water'!M12</f>
        <v>36</v>
      </c>
      <c r="I371" s="889">
        <f>'Energy and Water'!N12</f>
        <v>36</v>
      </c>
      <c r="J371" s="889">
        <f>'Energy and Water'!O12</f>
        <v>36</v>
      </c>
      <c r="K371" s="889">
        <f>'Energy and Water'!P12</f>
        <v>0</v>
      </c>
      <c r="L371" s="889">
        <f>'Energy and Water'!Q12</f>
        <v>36</v>
      </c>
      <c r="M371" s="889">
        <f>'Energy and Water'!R12</f>
        <v>0</v>
      </c>
    </row>
    <row r="372" spans="1:26" ht="15.75" customHeight="1"/>
    <row r="373" spans="1:26" ht="15.75" customHeight="1">
      <c r="B373" s="6" t="s">
        <v>938</v>
      </c>
      <c r="C373" s="6" t="s">
        <v>939</v>
      </c>
      <c r="M373" s="928" t="s">
        <v>940</v>
      </c>
      <c r="N373" s="928"/>
      <c r="O373" s="599"/>
      <c r="P373" s="599"/>
      <c r="Q373" s="599"/>
      <c r="R373" s="599"/>
      <c r="S373" s="599"/>
      <c r="T373" s="599"/>
      <c r="U373" s="599"/>
    </row>
    <row r="374" spans="1:26" ht="15.75" customHeight="1">
      <c r="A374" s="890" t="str">
        <f>'Energy and Water'!B15</f>
        <v>Units</v>
      </c>
      <c r="B374" s="890" t="str">
        <f>'Energy and Water'!E15</f>
        <v>Equipment Usage</v>
      </c>
      <c r="C374" s="891" t="str">
        <f>'Energy and Water'!G15</f>
        <v>volts</v>
      </c>
      <c r="D374" s="891" t="str">
        <f>'Energy and Water'!H15</f>
        <v>amps</v>
      </c>
      <c r="E374" s="891" t="str">
        <f>'Energy and Water'!J15</f>
        <v>Running watts per unit</v>
      </c>
      <c r="F374" s="891" t="str">
        <f>'Energy and Water'!K15</f>
        <v>total watts</v>
      </c>
      <c r="G374" s="891" t="str">
        <f>'Energy and Water'!L15</f>
        <v>kWh</v>
      </c>
      <c r="H374" s="929" t="str">
        <f>'Energy and Water'!R15</f>
        <v>Op Hrs per day</v>
      </c>
      <c r="I374" s="930" t="str">
        <f>'Energy and Water'!S15</f>
        <v>Op Days per week</v>
      </c>
      <c r="J374" s="891" t="s">
        <v>941</v>
      </c>
      <c r="K374" s="13"/>
      <c r="L374" s="13"/>
      <c r="M374" s="890" t="str">
        <f t="shared" ref="M374:N374" si="0">A374</f>
        <v>Units</v>
      </c>
      <c r="N374" s="931" t="str">
        <f t="shared" si="0"/>
        <v>Equipment Usage</v>
      </c>
      <c r="O374" s="932" t="str">
        <f t="shared" ref="O374:P374" si="1">E374</f>
        <v>Running watts per unit</v>
      </c>
      <c r="P374" s="932" t="str">
        <f t="shared" si="1"/>
        <v>total watts</v>
      </c>
      <c r="Q374" s="933" t="str">
        <f t="shared" ref="Q374:S374" si="2">H374</f>
        <v>Op Hrs per day</v>
      </c>
      <c r="R374" s="933" t="str">
        <f t="shared" si="2"/>
        <v>Op Days per week</v>
      </c>
      <c r="S374" s="932" t="str">
        <f t="shared" si="2"/>
        <v>Op Mths</v>
      </c>
      <c r="T374" s="932" t="str">
        <f>'Energy and Water'!M15</f>
        <v>Daily kWh</v>
      </c>
      <c r="U374" s="934" t="str">
        <f>'Energy and Water'!O15</f>
        <v>Monthly kWh</v>
      </c>
      <c r="V374" s="13"/>
      <c r="W374" s="13"/>
      <c r="X374" s="13"/>
      <c r="Y374" s="13"/>
      <c r="Z374" s="13"/>
    </row>
    <row r="375" spans="1:26" ht="15.75" customHeight="1">
      <c r="A375" s="251">
        <f>'Energy and Water'!B17</f>
        <v>1</v>
      </c>
      <c r="B375" s="2">
        <f>'Energy and Water'!E17</f>
        <v>0</v>
      </c>
      <c r="C375" s="251">
        <f>'Energy and Water'!G17</f>
        <v>120</v>
      </c>
      <c r="D375" s="224">
        <f>'Energy and Water'!H17</f>
        <v>4.166666666666667</v>
      </c>
      <c r="E375" s="251">
        <f>'Energy and Water'!J17</f>
        <v>500</v>
      </c>
      <c r="F375" s="251">
        <f>'Energy and Water'!K17</f>
        <v>500</v>
      </c>
      <c r="G375" s="224">
        <f>'Energy and Water'!L17</f>
        <v>0.5</v>
      </c>
      <c r="H375" s="833">
        <f>'Energy and Water'!R17</f>
        <v>24</v>
      </c>
      <c r="I375" s="935">
        <f>'Energy and Water'!S17</f>
        <v>7</v>
      </c>
      <c r="J375" s="426">
        <f>SUM('Energy and Water'!T17:AE17)</f>
        <v>10</v>
      </c>
      <c r="M375" s="936">
        <f t="shared" ref="M375:N375" si="3">A375</f>
        <v>1</v>
      </c>
      <c r="N375" s="937">
        <f t="shared" si="3"/>
        <v>0</v>
      </c>
      <c r="O375" s="938">
        <f t="shared" ref="O375:P375" si="4">E375</f>
        <v>500</v>
      </c>
      <c r="P375" s="938">
        <f t="shared" si="4"/>
        <v>500</v>
      </c>
      <c r="Q375" s="939">
        <f t="shared" ref="Q375:S375" si="5">H375</f>
        <v>24</v>
      </c>
      <c r="R375" s="940">
        <f t="shared" si="5"/>
        <v>7</v>
      </c>
      <c r="S375" s="940">
        <f t="shared" si="5"/>
        <v>10</v>
      </c>
      <c r="T375" s="941">
        <f>'Energy and Water'!M17</f>
        <v>12</v>
      </c>
      <c r="U375" s="942">
        <f>'Energy and Water'!O17</f>
        <v>360</v>
      </c>
    </row>
    <row r="376" spans="1:26" ht="15.75" customHeight="1">
      <c r="A376" s="251">
        <f>'Energy and Water'!B18</f>
        <v>0</v>
      </c>
      <c r="B376" s="2">
        <f>'Energy and Water'!E18</f>
        <v>0</v>
      </c>
      <c r="C376" s="251">
        <f>'Energy and Water'!G18</f>
        <v>0</v>
      </c>
      <c r="D376" s="224" t="str">
        <f>'Energy and Water'!H18</f>
        <v/>
      </c>
      <c r="E376" s="251">
        <f>'Energy and Water'!J18</f>
        <v>0</v>
      </c>
      <c r="F376" s="251">
        <f>'Energy and Water'!K18</f>
        <v>0</v>
      </c>
      <c r="G376" s="224">
        <f>'Energy and Water'!L18</f>
        <v>0</v>
      </c>
      <c r="H376" s="833">
        <f>'Energy and Water'!R18</f>
        <v>0</v>
      </c>
      <c r="I376" s="935">
        <f>'Energy and Water'!S18</f>
        <v>0</v>
      </c>
      <c r="J376" s="426">
        <f>SUM('Energy and Water'!T18:AE18)</f>
        <v>0</v>
      </c>
      <c r="M376" s="936">
        <f t="shared" ref="M376:N376" si="6">A376</f>
        <v>0</v>
      </c>
      <c r="N376" s="937">
        <f t="shared" si="6"/>
        <v>0</v>
      </c>
      <c r="O376" s="938">
        <f t="shared" ref="O376:P376" si="7">E376</f>
        <v>0</v>
      </c>
      <c r="P376" s="938">
        <f t="shared" si="7"/>
        <v>0</v>
      </c>
      <c r="Q376" s="939">
        <f t="shared" ref="Q376:S376" si="8">H376</f>
        <v>0</v>
      </c>
      <c r="R376" s="940">
        <f t="shared" si="8"/>
        <v>0</v>
      </c>
      <c r="S376" s="940">
        <f t="shared" si="8"/>
        <v>0</v>
      </c>
      <c r="T376" s="941">
        <f>'Energy and Water'!M18</f>
        <v>0</v>
      </c>
      <c r="U376" s="942">
        <f>'Energy and Water'!O18</f>
        <v>0</v>
      </c>
    </row>
    <row r="377" spans="1:26" ht="15.75" customHeight="1">
      <c r="A377" s="251">
        <f>'Energy and Water'!B20</f>
        <v>0</v>
      </c>
      <c r="B377" s="2">
        <f>'Energy and Water'!E20</f>
        <v>0</v>
      </c>
      <c r="C377" s="251">
        <f>'Energy and Water'!G19</f>
        <v>0</v>
      </c>
      <c r="D377" s="224" t="str">
        <f>'Energy and Water'!H19</f>
        <v/>
      </c>
      <c r="E377" s="251">
        <f>'Energy and Water'!J19</f>
        <v>0</v>
      </c>
      <c r="F377" s="251">
        <f>'Energy and Water'!K19</f>
        <v>0</v>
      </c>
      <c r="G377" s="224">
        <f>'Energy and Water'!L19</f>
        <v>0</v>
      </c>
      <c r="H377" s="833">
        <f>'Energy and Water'!R19</f>
        <v>0</v>
      </c>
      <c r="I377" s="935">
        <f>'Energy and Water'!S19</f>
        <v>0</v>
      </c>
      <c r="J377" s="426">
        <f>SUM('Energy and Water'!T19:AE19)</f>
        <v>0</v>
      </c>
      <c r="M377" s="936">
        <f t="shared" ref="M377:N377" si="9">A377</f>
        <v>0</v>
      </c>
      <c r="N377" s="937">
        <f t="shared" si="9"/>
        <v>0</v>
      </c>
      <c r="O377" s="938">
        <f t="shared" ref="O377:P377" si="10">E377</f>
        <v>0</v>
      </c>
      <c r="P377" s="938">
        <f t="shared" si="10"/>
        <v>0</v>
      </c>
      <c r="Q377" s="939">
        <f t="shared" ref="Q377:S377" si="11">H377</f>
        <v>0</v>
      </c>
      <c r="R377" s="940">
        <f t="shared" si="11"/>
        <v>0</v>
      </c>
      <c r="S377" s="940">
        <f t="shared" si="11"/>
        <v>0</v>
      </c>
      <c r="T377" s="941">
        <f>'Energy and Water'!M19</f>
        <v>0</v>
      </c>
      <c r="U377" s="942">
        <f>'Energy and Water'!O19</f>
        <v>0</v>
      </c>
    </row>
    <row r="378" spans="1:26" ht="15.75" customHeight="1">
      <c r="A378" s="251">
        <f>'Energy and Water'!B19</f>
        <v>0</v>
      </c>
      <c r="B378" s="2">
        <f>'Energy and Water'!E19</f>
        <v>0</v>
      </c>
      <c r="C378" s="251">
        <f>'Energy and Water'!G20</f>
        <v>0</v>
      </c>
      <c r="D378" s="224" t="str">
        <f>'Energy and Water'!H20</f>
        <v/>
      </c>
      <c r="E378" s="251">
        <f>'Energy and Water'!J20</f>
        <v>0</v>
      </c>
      <c r="F378" s="251">
        <f>'Energy and Water'!K20</f>
        <v>0</v>
      </c>
      <c r="G378" s="224">
        <f>'Energy and Water'!L20</f>
        <v>0</v>
      </c>
      <c r="H378" s="833">
        <f>'Energy and Water'!R20</f>
        <v>0</v>
      </c>
      <c r="I378" s="935">
        <f>'Energy and Water'!S20</f>
        <v>0</v>
      </c>
      <c r="J378" s="426">
        <f>SUM('Energy and Water'!T20:AE20)</f>
        <v>0</v>
      </c>
      <c r="M378" s="936">
        <f t="shared" ref="M378:N378" si="12">A378</f>
        <v>0</v>
      </c>
      <c r="N378" s="937">
        <f t="shared" si="12"/>
        <v>0</v>
      </c>
      <c r="O378" s="938">
        <f t="shared" ref="O378:P378" si="13">E378</f>
        <v>0</v>
      </c>
      <c r="P378" s="938">
        <f t="shared" si="13"/>
        <v>0</v>
      </c>
      <c r="Q378" s="939">
        <f t="shared" ref="Q378:S378" si="14">H378</f>
        <v>0</v>
      </c>
      <c r="R378" s="940">
        <f t="shared" si="14"/>
        <v>0</v>
      </c>
      <c r="S378" s="940">
        <f t="shared" si="14"/>
        <v>0</v>
      </c>
      <c r="T378" s="941">
        <f>'Energy and Water'!M20</f>
        <v>0</v>
      </c>
      <c r="U378" s="942">
        <f>'Energy and Water'!O20</f>
        <v>0</v>
      </c>
    </row>
    <row r="379" spans="1:26" ht="15.75" customHeight="1">
      <c r="A379" s="251">
        <f>'Energy and Water'!B21</f>
        <v>0</v>
      </c>
      <c r="B379" s="2">
        <f>'Energy and Water'!E21</f>
        <v>0</v>
      </c>
      <c r="C379" s="251">
        <f>'Energy and Water'!G21</f>
        <v>0</v>
      </c>
      <c r="D379" s="224" t="str">
        <f>'Energy and Water'!H21</f>
        <v/>
      </c>
      <c r="E379" s="251">
        <f>'Energy and Water'!J21</f>
        <v>0</v>
      </c>
      <c r="F379" s="251">
        <f>'Energy and Water'!K21</f>
        <v>0</v>
      </c>
      <c r="G379" s="224">
        <f>'Energy and Water'!L21</f>
        <v>0</v>
      </c>
      <c r="H379" s="833">
        <f>'Energy and Water'!R21</f>
        <v>0</v>
      </c>
      <c r="I379" s="935">
        <f>'Energy and Water'!S21</f>
        <v>0</v>
      </c>
      <c r="J379" s="426">
        <f>SUM('Energy and Water'!T21:AE21)</f>
        <v>0</v>
      </c>
      <c r="M379" s="936">
        <f t="shared" ref="M379:N379" si="15">A379</f>
        <v>0</v>
      </c>
      <c r="N379" s="937">
        <f t="shared" si="15"/>
        <v>0</v>
      </c>
      <c r="O379" s="938">
        <f t="shared" ref="O379:P379" si="16">E379</f>
        <v>0</v>
      </c>
      <c r="P379" s="938">
        <f t="shared" si="16"/>
        <v>0</v>
      </c>
      <c r="Q379" s="939">
        <f t="shared" ref="Q379:S379" si="17">H379</f>
        <v>0</v>
      </c>
      <c r="R379" s="940">
        <f t="shared" si="17"/>
        <v>0</v>
      </c>
      <c r="S379" s="940">
        <f t="shared" si="17"/>
        <v>0</v>
      </c>
      <c r="T379" s="941">
        <f>'Energy and Water'!M21</f>
        <v>0</v>
      </c>
      <c r="U379" s="942">
        <f>'Energy and Water'!O21</f>
        <v>0</v>
      </c>
    </row>
    <row r="380" spans="1:26" ht="15.75" customHeight="1">
      <c r="A380" s="251">
        <f>'Energy and Water'!B22</f>
        <v>0</v>
      </c>
      <c r="B380" s="2">
        <f>'Energy and Water'!E22</f>
        <v>0</v>
      </c>
      <c r="C380" s="251">
        <f>'Energy and Water'!G22</f>
        <v>0</v>
      </c>
      <c r="D380" s="224" t="str">
        <f>'Energy and Water'!H22</f>
        <v/>
      </c>
      <c r="E380" s="251">
        <f>'Energy and Water'!J22</f>
        <v>0</v>
      </c>
      <c r="F380" s="251">
        <f>'Energy and Water'!K22</f>
        <v>0</v>
      </c>
      <c r="G380" s="224">
        <f>'Energy and Water'!L22</f>
        <v>0</v>
      </c>
      <c r="H380" s="833">
        <f>'Energy and Water'!R22</f>
        <v>0</v>
      </c>
      <c r="I380" s="935">
        <f>'Energy and Water'!S22</f>
        <v>0</v>
      </c>
      <c r="J380" s="426">
        <f>SUM('Energy and Water'!T22:AE22)</f>
        <v>0</v>
      </c>
      <c r="M380" s="936">
        <f t="shared" ref="M380:N380" si="18">A380</f>
        <v>0</v>
      </c>
      <c r="N380" s="937">
        <f t="shared" si="18"/>
        <v>0</v>
      </c>
      <c r="O380" s="938">
        <f t="shared" ref="O380:P380" si="19">E380</f>
        <v>0</v>
      </c>
      <c r="P380" s="938">
        <f t="shared" si="19"/>
        <v>0</v>
      </c>
      <c r="Q380" s="939">
        <f t="shared" ref="Q380:S380" si="20">H380</f>
        <v>0</v>
      </c>
      <c r="R380" s="940">
        <f t="shared" si="20"/>
        <v>0</v>
      </c>
      <c r="S380" s="940">
        <f t="shared" si="20"/>
        <v>0</v>
      </c>
      <c r="T380" s="941">
        <f>'Energy and Water'!M22</f>
        <v>0</v>
      </c>
      <c r="U380" s="942">
        <f>'Energy and Water'!O22</f>
        <v>0</v>
      </c>
    </row>
    <row r="381" spans="1:26" ht="15.75" customHeight="1">
      <c r="A381" s="251">
        <f>'Energy and Water'!B23</f>
        <v>0</v>
      </c>
      <c r="B381" s="2">
        <f>'Energy and Water'!E23</f>
        <v>0</v>
      </c>
      <c r="C381" s="251">
        <f>'Energy and Water'!G23</f>
        <v>0</v>
      </c>
      <c r="D381" s="224" t="str">
        <f>'Energy and Water'!H23</f>
        <v/>
      </c>
      <c r="E381" s="251">
        <f>'Energy and Water'!J23</f>
        <v>0</v>
      </c>
      <c r="F381" s="251">
        <f>'Energy and Water'!K23</f>
        <v>0</v>
      </c>
      <c r="G381" s="224">
        <f>'Energy and Water'!L23</f>
        <v>0</v>
      </c>
      <c r="H381" s="833">
        <f>'Energy and Water'!R23</f>
        <v>0</v>
      </c>
      <c r="I381" s="935">
        <f>'Energy and Water'!S23</f>
        <v>0</v>
      </c>
      <c r="J381" s="426">
        <f>SUM('Energy and Water'!T23:AE23)</f>
        <v>0</v>
      </c>
      <c r="M381" s="936">
        <f t="shared" ref="M381:N381" si="21">A381</f>
        <v>0</v>
      </c>
      <c r="N381" s="937">
        <f t="shared" si="21"/>
        <v>0</v>
      </c>
      <c r="O381" s="938">
        <f t="shared" ref="O381:P381" si="22">E381</f>
        <v>0</v>
      </c>
      <c r="P381" s="938">
        <f t="shared" si="22"/>
        <v>0</v>
      </c>
      <c r="Q381" s="939">
        <f t="shared" ref="Q381:S381" si="23">H381</f>
        <v>0</v>
      </c>
      <c r="R381" s="940">
        <f t="shared" si="23"/>
        <v>0</v>
      </c>
      <c r="S381" s="940">
        <f t="shared" si="23"/>
        <v>0</v>
      </c>
      <c r="T381" s="941">
        <f>'Energy and Water'!M23</f>
        <v>0</v>
      </c>
      <c r="U381" s="942">
        <f>'Energy and Water'!O23</f>
        <v>0</v>
      </c>
    </row>
    <row r="382" spans="1:26" ht="15.75" customHeight="1">
      <c r="A382" s="251">
        <f>'Energy and Water'!B24</f>
        <v>0</v>
      </c>
      <c r="B382" s="2">
        <f>'Energy and Water'!E24</f>
        <v>0</v>
      </c>
      <c r="C382" s="251">
        <f>'Energy and Water'!G24</f>
        <v>0</v>
      </c>
      <c r="D382" s="224" t="str">
        <f>'Energy and Water'!H24</f>
        <v/>
      </c>
      <c r="E382" s="251">
        <f>'Energy and Water'!J24</f>
        <v>0</v>
      </c>
      <c r="F382" s="251">
        <f>'Energy and Water'!K24</f>
        <v>0</v>
      </c>
      <c r="G382" s="224">
        <f>'Energy and Water'!L24</f>
        <v>0</v>
      </c>
      <c r="H382" s="833">
        <f>'Energy and Water'!R24</f>
        <v>0</v>
      </c>
      <c r="I382" s="935">
        <f>'Energy and Water'!S24</f>
        <v>0</v>
      </c>
      <c r="J382" s="426">
        <f>SUM('Energy and Water'!T24:AE24)</f>
        <v>0</v>
      </c>
      <c r="M382" s="936">
        <f t="shared" ref="M382:N382" si="24">A382</f>
        <v>0</v>
      </c>
      <c r="N382" s="937">
        <f t="shared" si="24"/>
        <v>0</v>
      </c>
      <c r="O382" s="938">
        <f t="shared" ref="O382:P382" si="25">E382</f>
        <v>0</v>
      </c>
      <c r="P382" s="938">
        <f t="shared" si="25"/>
        <v>0</v>
      </c>
      <c r="Q382" s="939">
        <f t="shared" ref="Q382:S382" si="26">H382</f>
        <v>0</v>
      </c>
      <c r="R382" s="940">
        <f t="shared" si="26"/>
        <v>0</v>
      </c>
      <c r="S382" s="940">
        <f t="shared" si="26"/>
        <v>0</v>
      </c>
      <c r="T382" s="941">
        <f>'Energy and Water'!M24</f>
        <v>0</v>
      </c>
      <c r="U382" s="942">
        <f>'Energy and Water'!O24</f>
        <v>0</v>
      </c>
    </row>
    <row r="383" spans="1:26" ht="15.75" customHeight="1">
      <c r="A383" s="578"/>
      <c r="B383" s="578" t="str">
        <f>'Energy and Water'!E26</f>
        <v>Totals</v>
      </c>
      <c r="C383" s="578"/>
      <c r="D383" s="578"/>
      <c r="E383" s="623">
        <f>'Energy and Water'!J26</f>
        <v>0</v>
      </c>
      <c r="F383" s="888">
        <f>'Energy and Water'!K26</f>
        <v>500</v>
      </c>
      <c r="G383" s="943">
        <f>'Energy and Water'!L26</f>
        <v>0.5</v>
      </c>
      <c r="H383" s="578"/>
      <c r="I383" s="578"/>
      <c r="J383" s="623"/>
      <c r="M383" s="273">
        <f t="shared" ref="M383:N383" si="27">A427</f>
        <v>0</v>
      </c>
      <c r="N383" s="580">
        <f t="shared" si="27"/>
        <v>0</v>
      </c>
      <c r="O383" s="944">
        <f t="shared" ref="O383:P383" si="28">E427</f>
        <v>0</v>
      </c>
      <c r="P383" s="940">
        <f t="shared" si="28"/>
        <v>0</v>
      </c>
      <c r="Q383" s="944">
        <f t="shared" ref="Q383:S383" si="29">H427</f>
        <v>0</v>
      </c>
      <c r="R383" s="944">
        <f t="shared" si="29"/>
        <v>0</v>
      </c>
      <c r="S383" s="940">
        <f t="shared" si="29"/>
        <v>5</v>
      </c>
      <c r="T383" s="941">
        <f t="shared" ref="T383:U383" si="30">C437</f>
        <v>0</v>
      </c>
      <c r="U383" s="942">
        <f t="shared" si="30"/>
        <v>0</v>
      </c>
    </row>
    <row r="384" spans="1:26" ht="15.75" customHeight="1">
      <c r="B384" s="6"/>
      <c r="M384" s="945">
        <f t="shared" ref="M384:N384" si="31">A383</f>
        <v>0</v>
      </c>
      <c r="N384" s="946" t="str">
        <f t="shared" si="31"/>
        <v>Totals</v>
      </c>
      <c r="O384" s="947">
        <f>E383</f>
        <v>0</v>
      </c>
      <c r="P384" s="948">
        <f>SUM(P375:P383)</f>
        <v>500</v>
      </c>
      <c r="Q384" s="948">
        <f t="shared" ref="Q384:S384" si="32">H383</f>
        <v>0</v>
      </c>
      <c r="R384" s="948">
        <f t="shared" si="32"/>
        <v>0</v>
      </c>
      <c r="S384" s="948">
        <f t="shared" si="32"/>
        <v>0</v>
      </c>
      <c r="T384" s="949">
        <f t="shared" ref="T384:U384" si="33">SUM(T375:T383)</f>
        <v>12</v>
      </c>
      <c r="U384" s="950">
        <f t="shared" si="33"/>
        <v>360</v>
      </c>
    </row>
    <row r="385" spans="1:26" ht="15.75" customHeight="1">
      <c r="B385" s="6" t="s">
        <v>942</v>
      </c>
    </row>
    <row r="386" spans="1:26" ht="15.75" customHeight="1">
      <c r="A386" s="890" t="str">
        <f>'Energy and Water'!B15</f>
        <v>Units</v>
      </c>
      <c r="B386" s="951" t="str">
        <f>'Energy and Water'!E15</f>
        <v>Equipment Usage</v>
      </c>
      <c r="C386" s="891" t="str">
        <f>'Energy and Water'!M15</f>
        <v>Daily kWh</v>
      </c>
      <c r="D386" s="952" t="str">
        <f>'Energy and Water'!O15</f>
        <v>Monthly kWh</v>
      </c>
      <c r="E386" s="932" t="str">
        <f>'Energy and Water'!N15</f>
        <v>Cost per day</v>
      </c>
      <c r="F386" s="891" t="str">
        <f>'Energy and Water'!P15</f>
        <v>Cost Per month</v>
      </c>
      <c r="G386" s="891" t="str">
        <f>'Energy and Water'!Q15</f>
        <v>Cost Per year</v>
      </c>
      <c r="J386" s="13"/>
      <c r="K386" s="13"/>
      <c r="L386" s="13"/>
      <c r="M386" s="13"/>
      <c r="N386" s="928" t="s">
        <v>940</v>
      </c>
      <c r="O386" s="928"/>
      <c r="P386" s="13"/>
      <c r="Q386" s="13"/>
      <c r="R386" s="13"/>
      <c r="S386" s="13"/>
      <c r="T386" s="13"/>
      <c r="U386" s="13"/>
      <c r="V386" s="13"/>
      <c r="W386" s="13"/>
      <c r="X386" s="13"/>
      <c r="Y386" s="13"/>
      <c r="Z386" s="13"/>
    </row>
    <row r="387" spans="1:26" ht="15.75" customHeight="1">
      <c r="A387" s="251">
        <f>'Energy and Water'!B17</f>
        <v>1</v>
      </c>
      <c r="B387" s="424">
        <f>'Energy and Water'!E17</f>
        <v>0</v>
      </c>
      <c r="C387" s="224">
        <f>'Energy and Water'!M17</f>
        <v>12</v>
      </c>
      <c r="D387" s="128">
        <f>'Energy and Water'!O17</f>
        <v>360</v>
      </c>
      <c r="E387" s="953">
        <f>'Energy and Water'!N17</f>
        <v>1.2000000000000002</v>
      </c>
      <c r="F387" s="954">
        <f>'Energy and Water'!P17</f>
        <v>36</v>
      </c>
      <c r="G387" s="954">
        <f>'Energy and Water'!Q17</f>
        <v>360</v>
      </c>
      <c r="N387" s="890" t="s">
        <v>943</v>
      </c>
      <c r="O387" s="932" t="s">
        <v>944</v>
      </c>
      <c r="P387" s="932" t="s">
        <v>945</v>
      </c>
      <c r="Q387" s="932" t="s">
        <v>946</v>
      </c>
      <c r="R387" s="932" t="s">
        <v>947</v>
      </c>
      <c r="S387" s="932" t="s">
        <v>948</v>
      </c>
      <c r="T387" s="932" t="s">
        <v>949</v>
      </c>
      <c r="U387" s="932" t="s">
        <v>950</v>
      </c>
      <c r="V387" s="932" t="s">
        <v>951</v>
      </c>
    </row>
    <row r="388" spans="1:26" ht="15.75" customHeight="1">
      <c r="A388" s="251">
        <f>'Energy and Water'!B18</f>
        <v>0</v>
      </c>
      <c r="B388" s="424">
        <f>'Energy and Water'!E18</f>
        <v>0</v>
      </c>
      <c r="C388" s="224">
        <f>'Energy and Water'!M18</f>
        <v>0</v>
      </c>
      <c r="D388" s="128">
        <f>'Energy and Water'!O18</f>
        <v>0</v>
      </c>
      <c r="E388" s="953">
        <f>'Energy and Water'!N18</f>
        <v>0</v>
      </c>
      <c r="F388" s="954">
        <f>'Energy and Water'!P18</f>
        <v>0</v>
      </c>
      <c r="G388" s="954">
        <f>'Energy and Water'!Q18</f>
        <v>0</v>
      </c>
      <c r="N388" s="955" t="s">
        <v>952</v>
      </c>
      <c r="O388" s="942" t="e">
        <f>'Plant &amp; Fish Production'!#REF!</f>
        <v>#REF!</v>
      </c>
      <c r="P388" s="942" t="str">
        <f>'Plant &amp; Fish Production'!C17</f>
        <v/>
      </c>
      <c r="Q388" s="942" t="e">
        <f>Scenarios!D9</f>
        <v>#VALUE!</v>
      </c>
      <c r="R388" s="942" t="e">
        <f>Scenarios!D11</f>
        <v>#VALUE!</v>
      </c>
      <c r="S388" s="942" t="e">
        <f>Scenarios!D12</f>
        <v>#VALUE!</v>
      </c>
      <c r="T388" s="942">
        <f>'Plant &amp; Fish Production'!J96</f>
        <v>156</v>
      </c>
      <c r="U388" s="942" t="str">
        <f>'REV &amp; COGS'!D10</f>
        <v/>
      </c>
      <c r="V388" s="940">
        <f>P384</f>
        <v>500</v>
      </c>
    </row>
    <row r="389" spans="1:26" ht="15.75" customHeight="1">
      <c r="A389" s="251">
        <f>'Energy and Water'!B19</f>
        <v>0</v>
      </c>
      <c r="B389" s="424">
        <f>'Energy and Water'!E19</f>
        <v>0</v>
      </c>
      <c r="C389" s="224">
        <f>'Energy and Water'!M19</f>
        <v>0</v>
      </c>
      <c r="D389" s="128">
        <f>'Energy and Water'!O19</f>
        <v>0</v>
      </c>
      <c r="E389" s="953">
        <f>'Energy and Water'!N19</f>
        <v>0</v>
      </c>
      <c r="F389" s="954">
        <f>'Energy and Water'!P19</f>
        <v>0</v>
      </c>
      <c r="G389" s="954">
        <f>'Energy and Water'!Q19</f>
        <v>0</v>
      </c>
    </row>
    <row r="390" spans="1:26" ht="15.75" customHeight="1">
      <c r="A390" s="251">
        <f>'Energy and Water'!B20</f>
        <v>0</v>
      </c>
      <c r="B390" s="424">
        <f>'Energy and Water'!E20</f>
        <v>0</v>
      </c>
      <c r="C390" s="224">
        <f>'Energy and Water'!M20</f>
        <v>0</v>
      </c>
      <c r="D390" s="128">
        <f>'Energy and Water'!O20</f>
        <v>0</v>
      </c>
      <c r="E390" s="953">
        <f>'Energy and Water'!N20</f>
        <v>0</v>
      </c>
      <c r="F390" s="954">
        <f>'Energy and Water'!P20</f>
        <v>0</v>
      </c>
      <c r="G390" s="954">
        <f>'Energy and Water'!Q20</f>
        <v>0</v>
      </c>
      <c r="N390" s="928" t="s">
        <v>940</v>
      </c>
      <c r="O390" s="928"/>
      <c r="R390" s="250"/>
    </row>
    <row r="391" spans="1:26" ht="15.75" customHeight="1">
      <c r="A391" s="251">
        <f>'Energy and Water'!B21</f>
        <v>0</v>
      </c>
      <c r="B391" s="424">
        <f>'Energy and Water'!E21</f>
        <v>0</v>
      </c>
      <c r="C391" s="224">
        <f>'Energy and Water'!M21</f>
        <v>0</v>
      </c>
      <c r="D391" s="128">
        <f>'Energy and Water'!O21</f>
        <v>0</v>
      </c>
      <c r="E391" s="953">
        <f>'Energy and Water'!N21</f>
        <v>0</v>
      </c>
      <c r="F391" s="954">
        <f>'Energy and Water'!P21</f>
        <v>0</v>
      </c>
      <c r="G391" s="954">
        <f>'Energy and Water'!Q21</f>
        <v>0</v>
      </c>
      <c r="N391" s="344" t="s">
        <v>871</v>
      </c>
      <c r="O391" s="348" t="s">
        <v>558</v>
      </c>
      <c r="P391" s="348" t="s">
        <v>562</v>
      </c>
      <c r="Q391" s="348" t="s">
        <v>953</v>
      </c>
      <c r="R391" s="201"/>
    </row>
    <row r="392" spans="1:26" ht="15.75" customHeight="1">
      <c r="A392" s="251">
        <f>'Energy and Water'!B22</f>
        <v>0</v>
      </c>
      <c r="B392" s="424">
        <f>'Energy and Water'!E22</f>
        <v>0</v>
      </c>
      <c r="C392" s="224">
        <f>'Energy and Water'!M22</f>
        <v>0</v>
      </c>
      <c r="D392" s="128">
        <f>'Energy and Water'!O22</f>
        <v>0</v>
      </c>
      <c r="E392" s="953">
        <f>'Energy and Water'!N22</f>
        <v>0</v>
      </c>
      <c r="F392" s="954">
        <f>'Energy and Water'!P22</f>
        <v>0</v>
      </c>
      <c r="G392" s="954">
        <f>'Energy and Water'!Q22</f>
        <v>0</v>
      </c>
      <c r="N392" s="2" t="s">
        <v>876</v>
      </c>
      <c r="O392" s="131" t="e">
        <f>Scenarios!D11</f>
        <v>#VALUE!</v>
      </c>
      <c r="P392" s="131" t="e">
        <f t="shared" ref="P392:P395" si="34">O392/12</f>
        <v>#VALUE!</v>
      </c>
      <c r="Q392" s="131" t="e">
        <f t="shared" ref="Q392:Q395" si="35">O392/52</f>
        <v>#VALUE!</v>
      </c>
      <c r="R392" s="201"/>
    </row>
    <row r="393" spans="1:26" ht="15.75" customHeight="1">
      <c r="A393" s="251">
        <f>'Energy and Water'!B23</f>
        <v>0</v>
      </c>
      <c r="B393" s="424">
        <f>'Energy and Water'!E23</f>
        <v>0</v>
      </c>
      <c r="C393" s="224">
        <f>'Energy and Water'!M23</f>
        <v>0</v>
      </c>
      <c r="D393" s="128">
        <f>'Energy and Water'!O23</f>
        <v>0</v>
      </c>
      <c r="E393" s="953">
        <f>'Energy and Water'!N23</f>
        <v>0</v>
      </c>
      <c r="F393" s="954">
        <f>'Energy and Water'!P23</f>
        <v>0</v>
      </c>
      <c r="G393" s="954">
        <f>'Energy and Water'!Q23</f>
        <v>0</v>
      </c>
      <c r="N393" s="2" t="s">
        <v>954</v>
      </c>
      <c r="O393" s="131">
        <f>'Plant &amp; Fish Production'!N79+'Plant &amp; Fish Production'!N61</f>
        <v>0</v>
      </c>
      <c r="P393" s="131">
        <f t="shared" si="34"/>
        <v>0</v>
      </c>
      <c r="Q393" s="131">
        <f t="shared" si="35"/>
        <v>0</v>
      </c>
      <c r="R393" s="201"/>
    </row>
    <row r="394" spans="1:26" ht="15.75" customHeight="1">
      <c r="A394" s="251">
        <f>'Energy and Water'!B24</f>
        <v>0</v>
      </c>
      <c r="B394" s="424">
        <f>'Energy and Water'!E24</f>
        <v>0</v>
      </c>
      <c r="C394" s="224">
        <f>'Energy and Water'!M24</f>
        <v>0</v>
      </c>
      <c r="D394" s="128">
        <f>'Energy and Water'!O24</f>
        <v>0</v>
      </c>
      <c r="E394" s="953">
        <f>'Energy and Water'!N24</f>
        <v>0</v>
      </c>
      <c r="F394" s="954">
        <f>'Energy and Water'!P24</f>
        <v>0</v>
      </c>
      <c r="G394" s="954">
        <f>'Energy and Water'!Q24</f>
        <v>0</v>
      </c>
      <c r="N394" s="2" t="s">
        <v>879</v>
      </c>
      <c r="O394" s="131">
        <f>'Plant &amp; Fish Production'!J96</f>
        <v>156</v>
      </c>
      <c r="P394" s="131">
        <f t="shared" si="34"/>
        <v>13</v>
      </c>
      <c r="Q394" s="131">
        <f t="shared" si="35"/>
        <v>3</v>
      </c>
      <c r="R394" s="201"/>
    </row>
    <row r="395" spans="1:26" ht="15.75" customHeight="1">
      <c r="A395" s="48"/>
      <c r="B395" s="235" t="s">
        <v>432</v>
      </c>
      <c r="C395" s="943">
        <f>'Energy and Water'!M26</f>
        <v>12</v>
      </c>
      <c r="D395" s="881">
        <f>'Energy and Water'!O26</f>
        <v>360</v>
      </c>
      <c r="E395" s="956">
        <f>'Energy and Water'!N26</f>
        <v>1.2000000000000002</v>
      </c>
      <c r="F395" s="909">
        <f>'Energy and Water'!P26</f>
        <v>36</v>
      </c>
      <c r="G395" s="909">
        <f>'Energy and Water'!Q26</f>
        <v>360</v>
      </c>
      <c r="N395" s="2" t="s">
        <v>955</v>
      </c>
      <c r="O395" s="131" t="str">
        <f>'Plant &amp; Fish Production'!C73</f>
        <v/>
      </c>
      <c r="P395" s="131" t="e">
        <f t="shared" si="34"/>
        <v>#VALUE!</v>
      </c>
      <c r="Q395" s="131" t="e">
        <f t="shared" si="35"/>
        <v>#VALUE!</v>
      </c>
    </row>
    <row r="396" spans="1:26" ht="15.75" customHeight="1"/>
    <row r="397" spans="1:26" ht="15.75" customHeight="1">
      <c r="B397" s="6" t="s">
        <v>956</v>
      </c>
    </row>
    <row r="398" spans="1:26" ht="15.75" customHeight="1">
      <c r="A398" s="890" t="str">
        <f>'Energy and Water'!B28</f>
        <v>Units</v>
      </c>
      <c r="B398" s="890" t="str">
        <f>'Energy and Water'!E28</f>
        <v>Equipment Usage</v>
      </c>
      <c r="C398" s="891" t="str">
        <f>'Energy and Water'!G28</f>
        <v>volts</v>
      </c>
      <c r="D398" s="891" t="str">
        <f>'Energy and Water'!H28</f>
        <v>amps</v>
      </c>
      <c r="E398" s="891" t="str">
        <f>'Energy and Water'!J28</f>
        <v>Running watts per unit</v>
      </c>
      <c r="F398" s="891" t="str">
        <f>'Energy and Water'!K28</f>
        <v>total watts</v>
      </c>
      <c r="G398" s="891" t="str">
        <f>'Energy and Water'!L28</f>
        <v>kWh</v>
      </c>
      <c r="H398" s="891" t="str">
        <f>'Energy and Water'!R28</f>
        <v>Op Hrs per day</v>
      </c>
      <c r="I398" s="891" t="str">
        <f>'Energy and Water'!S28</f>
        <v>Op Days per week</v>
      </c>
      <c r="J398" s="891" t="s">
        <v>941</v>
      </c>
    </row>
    <row r="399" spans="1:26" ht="15.75" customHeight="1">
      <c r="A399" s="251">
        <f>'Energy and Water'!B30</f>
        <v>0</v>
      </c>
      <c r="B399" s="2">
        <f>'Energy and Water'!E30</f>
        <v>0</v>
      </c>
      <c r="C399" s="251">
        <f>'Energy and Water'!G30</f>
        <v>0</v>
      </c>
      <c r="D399" s="224" t="str">
        <f>'Energy and Water'!H30</f>
        <v/>
      </c>
      <c r="E399" s="251">
        <f>'Energy and Water'!J30</f>
        <v>0</v>
      </c>
      <c r="F399" s="251">
        <f>'Energy and Water'!K30</f>
        <v>0</v>
      </c>
      <c r="G399" s="224">
        <f>'Energy and Water'!L30</f>
        <v>0</v>
      </c>
      <c r="H399" s="251">
        <f>'Energy and Water'!R30</f>
        <v>0</v>
      </c>
      <c r="I399" s="251">
        <f>'Energy and Water'!S30</f>
        <v>0</v>
      </c>
      <c r="J399" s="833">
        <f>SUM('Energy and Water'!T30:AE30)</f>
        <v>0</v>
      </c>
    </row>
    <row r="400" spans="1:26" ht="15.75" customHeight="1">
      <c r="A400" s="251">
        <f>'Energy and Water'!B31</f>
        <v>0</v>
      </c>
      <c r="B400" s="2">
        <f>'Energy and Water'!E31</f>
        <v>0</v>
      </c>
      <c r="C400" s="251">
        <f>'Energy and Water'!G31</f>
        <v>0</v>
      </c>
      <c r="D400" s="224" t="str">
        <f>'Energy and Water'!H31</f>
        <v/>
      </c>
      <c r="E400" s="251">
        <f>'Energy and Water'!J31</f>
        <v>0</v>
      </c>
      <c r="F400" s="251">
        <f>'Energy and Water'!K31</f>
        <v>0</v>
      </c>
      <c r="G400" s="224">
        <f>'Energy and Water'!L31</f>
        <v>0</v>
      </c>
      <c r="H400" s="251">
        <f>'Energy and Water'!R31</f>
        <v>0</v>
      </c>
      <c r="I400" s="251">
        <f>'Energy and Water'!S31</f>
        <v>0</v>
      </c>
      <c r="J400" s="833">
        <f>SUM('Energy and Water'!T31:AE31)</f>
        <v>0</v>
      </c>
    </row>
    <row r="401" spans="1:10" ht="15.75" customHeight="1">
      <c r="A401" s="251">
        <f>'Energy and Water'!B32</f>
        <v>0</v>
      </c>
      <c r="B401" s="2">
        <f>'Energy and Water'!E32</f>
        <v>0</v>
      </c>
      <c r="C401" s="251">
        <f>'Energy and Water'!G32</f>
        <v>0</v>
      </c>
      <c r="D401" s="224" t="str">
        <f>'Energy and Water'!H32</f>
        <v/>
      </c>
      <c r="E401" s="251">
        <f>'Energy and Water'!J32</f>
        <v>0</v>
      </c>
      <c r="F401" s="251">
        <f>'Energy and Water'!K32</f>
        <v>0</v>
      </c>
      <c r="G401" s="224">
        <f>'Energy and Water'!L32</f>
        <v>0</v>
      </c>
      <c r="H401" s="251">
        <f>'Energy and Water'!R32</f>
        <v>0</v>
      </c>
      <c r="I401" s="251">
        <f>'Energy and Water'!S32</f>
        <v>0</v>
      </c>
      <c r="J401" s="833">
        <f>SUM('Energy and Water'!T32:AE32)</f>
        <v>0</v>
      </c>
    </row>
    <row r="402" spans="1:10" ht="15.75" customHeight="1">
      <c r="A402" s="251">
        <f>'Energy and Water'!B33</f>
        <v>0</v>
      </c>
      <c r="B402" s="2">
        <f>'Energy and Water'!E33</f>
        <v>0</v>
      </c>
      <c r="C402" s="251">
        <f>'Energy and Water'!G33</f>
        <v>0</v>
      </c>
      <c r="D402" s="224" t="str">
        <f>'Energy and Water'!H33</f>
        <v/>
      </c>
      <c r="E402" s="251">
        <f>'Energy and Water'!J33</f>
        <v>0</v>
      </c>
      <c r="F402" s="251">
        <f>'Energy and Water'!K33</f>
        <v>0</v>
      </c>
      <c r="G402" s="224">
        <f>'Energy and Water'!L33</f>
        <v>0</v>
      </c>
      <c r="H402" s="251">
        <f>'Energy and Water'!R33</f>
        <v>0</v>
      </c>
      <c r="I402" s="251">
        <f>'Energy and Water'!S33</f>
        <v>0</v>
      </c>
      <c r="J402" s="833">
        <f>SUM('Energy and Water'!T33:AE33)</f>
        <v>0</v>
      </c>
    </row>
    <row r="403" spans="1:10" ht="15.75" customHeight="1">
      <c r="A403" s="251">
        <f>'Energy and Water'!B34</f>
        <v>0</v>
      </c>
      <c r="B403" s="2">
        <f>'Energy and Water'!E34</f>
        <v>0</v>
      </c>
      <c r="C403" s="251">
        <f>'Energy and Water'!G34</f>
        <v>0</v>
      </c>
      <c r="D403" s="224" t="str">
        <f>'Energy and Water'!H34</f>
        <v/>
      </c>
      <c r="E403" s="251">
        <f>'Energy and Water'!J34</f>
        <v>0</v>
      </c>
      <c r="F403" s="251">
        <f>'Energy and Water'!K34</f>
        <v>0</v>
      </c>
      <c r="G403" s="224">
        <f>'Energy and Water'!L34</f>
        <v>0</v>
      </c>
      <c r="H403" s="251">
        <f>'Energy and Water'!R34</f>
        <v>0</v>
      </c>
      <c r="I403" s="251">
        <f>'Energy and Water'!S34</f>
        <v>0</v>
      </c>
      <c r="J403" s="833">
        <f>SUM('Energy and Water'!T34:AE34)</f>
        <v>0</v>
      </c>
    </row>
    <row r="404" spans="1:10" ht="15.75" customHeight="1">
      <c r="A404" s="251">
        <f>'Energy and Water'!B35</f>
        <v>0</v>
      </c>
      <c r="B404" s="2">
        <f>'Energy and Water'!E35</f>
        <v>0</v>
      </c>
      <c r="C404" s="251">
        <f>'Energy and Water'!G35</f>
        <v>0</v>
      </c>
      <c r="D404" s="224" t="str">
        <f>'Energy and Water'!H35</f>
        <v/>
      </c>
      <c r="E404" s="251">
        <f>'Energy and Water'!J35</f>
        <v>0</v>
      </c>
      <c r="F404" s="251">
        <f>'Energy and Water'!K35</f>
        <v>0</v>
      </c>
      <c r="G404" s="224">
        <f>'Energy and Water'!L35</f>
        <v>0</v>
      </c>
      <c r="H404" s="251">
        <f>'Energy and Water'!R35</f>
        <v>0</v>
      </c>
      <c r="I404" s="251">
        <f>'Energy and Water'!S35</f>
        <v>0</v>
      </c>
      <c r="J404" s="833">
        <f>SUM('Energy and Water'!T35:AE35)</f>
        <v>0</v>
      </c>
    </row>
    <row r="405" spans="1:10" ht="15.75" customHeight="1">
      <c r="A405" s="251">
        <f>'Energy and Water'!B36</f>
        <v>0</v>
      </c>
      <c r="B405" s="2">
        <f>'Energy and Water'!E36</f>
        <v>0</v>
      </c>
      <c r="C405" s="251">
        <f>'Energy and Water'!G36</f>
        <v>0</v>
      </c>
      <c r="D405" s="224" t="str">
        <f>'Energy and Water'!H36</f>
        <v/>
      </c>
      <c r="E405" s="251">
        <f>'Energy and Water'!J36</f>
        <v>0</v>
      </c>
      <c r="F405" s="251">
        <f>'Energy and Water'!K36</f>
        <v>0</v>
      </c>
      <c r="G405" s="224">
        <f>'Energy and Water'!L36</f>
        <v>0</v>
      </c>
      <c r="H405" s="251">
        <f>'Energy and Water'!R36</f>
        <v>0</v>
      </c>
      <c r="I405" s="251">
        <f>'Energy and Water'!S36</f>
        <v>0</v>
      </c>
      <c r="J405" s="833">
        <f>SUM('Energy and Water'!T36:AE36)</f>
        <v>0</v>
      </c>
    </row>
    <row r="406" spans="1:10" ht="15.75" customHeight="1">
      <c r="A406" s="251">
        <f>'Energy and Water'!B37</f>
        <v>0</v>
      </c>
      <c r="B406" s="2">
        <f>'Energy and Water'!E37</f>
        <v>0</v>
      </c>
      <c r="C406" s="251">
        <f>'Energy and Water'!G37</f>
        <v>0</v>
      </c>
      <c r="D406" s="224" t="str">
        <f>'Energy and Water'!H37</f>
        <v/>
      </c>
      <c r="E406" s="251">
        <f>'Energy and Water'!J37</f>
        <v>0</v>
      </c>
      <c r="F406" s="251">
        <f>'Energy and Water'!K37</f>
        <v>0</v>
      </c>
      <c r="G406" s="224">
        <f>'Energy and Water'!L37</f>
        <v>0</v>
      </c>
      <c r="H406" s="251">
        <f>'Energy and Water'!R37</f>
        <v>0</v>
      </c>
      <c r="I406" s="251">
        <f>'Energy and Water'!S37</f>
        <v>0</v>
      </c>
      <c r="J406" s="833">
        <f>SUM('Energy and Water'!T37:AE37)</f>
        <v>0</v>
      </c>
    </row>
    <row r="407" spans="1:10" ht="15.75" customHeight="1">
      <c r="A407" s="251">
        <f>'Energy and Water'!B38</f>
        <v>0</v>
      </c>
      <c r="B407" s="2">
        <f>'Energy and Water'!E38</f>
        <v>0</v>
      </c>
      <c r="C407" s="251">
        <f>'Energy and Water'!G38</f>
        <v>0</v>
      </c>
      <c r="D407" s="224" t="str">
        <f>'Energy and Water'!H38</f>
        <v/>
      </c>
      <c r="E407" s="251">
        <f>'Energy and Water'!J38</f>
        <v>0</v>
      </c>
      <c r="F407" s="251">
        <f>'Energy and Water'!K38</f>
        <v>0</v>
      </c>
      <c r="G407" s="224">
        <f>'Energy and Water'!L38</f>
        <v>0</v>
      </c>
      <c r="H407" s="251">
        <f>'Energy and Water'!R38</f>
        <v>0</v>
      </c>
      <c r="I407" s="251">
        <f>'Energy and Water'!S38</f>
        <v>0</v>
      </c>
      <c r="J407" s="833">
        <f>SUM('Energy and Water'!T38:AE38)</f>
        <v>0</v>
      </c>
    </row>
    <row r="408" spans="1:10" ht="15.75" customHeight="1">
      <c r="A408" s="48">
        <f>'Energy and Water'!B39</f>
        <v>0</v>
      </c>
      <c r="B408" s="578" t="str">
        <f>'Energy and Water'!E39</f>
        <v>Totals</v>
      </c>
      <c r="C408" s="623">
        <f>'Energy and Water'!G39</f>
        <v>0</v>
      </c>
      <c r="D408" s="623">
        <f>'Energy and Water'!H39</f>
        <v>0</v>
      </c>
      <c r="E408" s="623">
        <f>'Energy and Water'!J39</f>
        <v>0</v>
      </c>
      <c r="F408" s="880">
        <f>'Energy and Water'!K39</f>
        <v>0</v>
      </c>
      <c r="G408" s="943">
        <f>'Energy and Water'!L39</f>
        <v>0</v>
      </c>
      <c r="H408" s="623">
        <f>'Energy and Water'!R39</f>
        <v>0</v>
      </c>
      <c r="I408" s="623">
        <f>'Energy and Water'!S39</f>
        <v>0</v>
      </c>
      <c r="J408" s="623"/>
    </row>
    <row r="409" spans="1:10" ht="15.75" customHeight="1"/>
    <row r="410" spans="1:10" ht="15.75" customHeight="1">
      <c r="B410" s="6" t="s">
        <v>957</v>
      </c>
    </row>
    <row r="411" spans="1:10" ht="15.75" customHeight="1">
      <c r="A411" s="890" t="str">
        <f>'Energy and Water'!B28</f>
        <v>Units</v>
      </c>
      <c r="B411" s="951" t="str">
        <f>'Energy and Water'!E28</f>
        <v>Equipment Usage</v>
      </c>
      <c r="C411" s="891" t="str">
        <f>'Energy and Water'!M28</f>
        <v>Daily kWh</v>
      </c>
      <c r="D411" s="952" t="str">
        <f>'Energy and Water'!O28</f>
        <v>Monthly kWh</v>
      </c>
      <c r="E411" s="932" t="str">
        <f>'Energy and Water'!N28</f>
        <v>Cost per day</v>
      </c>
      <c r="F411" s="891" t="str">
        <f>'Energy and Water'!P28</f>
        <v>Cost Per month</v>
      </c>
      <c r="G411" s="891" t="str">
        <f>'Energy and Water'!Q28</f>
        <v>Cost Per year</v>
      </c>
    </row>
    <row r="412" spans="1:10" ht="15.75" customHeight="1">
      <c r="A412" s="251">
        <f>'Energy and Water'!B30</f>
        <v>0</v>
      </c>
      <c r="B412" s="424">
        <f>'Energy and Water'!E30</f>
        <v>0</v>
      </c>
      <c r="C412" s="224">
        <f>'Energy and Water'!M30</f>
        <v>0</v>
      </c>
      <c r="D412" s="128">
        <f>'Energy and Water'!O30</f>
        <v>0</v>
      </c>
      <c r="E412" s="953">
        <f>'Energy and Water'!N30</f>
        <v>0</v>
      </c>
      <c r="F412" s="954">
        <f>'Energy and Water'!P30</f>
        <v>0</v>
      </c>
      <c r="G412" s="954">
        <f>'Energy and Water'!Q30</f>
        <v>0</v>
      </c>
    </row>
    <row r="413" spans="1:10" ht="15.75" customHeight="1">
      <c r="A413" s="251">
        <f>'Energy and Water'!B31</f>
        <v>0</v>
      </c>
      <c r="B413" s="424">
        <f>'Energy and Water'!E31</f>
        <v>0</v>
      </c>
      <c r="C413" s="224">
        <f>'Energy and Water'!M31</f>
        <v>0</v>
      </c>
      <c r="D413" s="128">
        <f>'Energy and Water'!O31</f>
        <v>0</v>
      </c>
      <c r="E413" s="953">
        <f>'Energy and Water'!N31</f>
        <v>0</v>
      </c>
      <c r="F413" s="954">
        <f>'Energy and Water'!P31</f>
        <v>0</v>
      </c>
      <c r="G413" s="954">
        <f>'Energy and Water'!Q31</f>
        <v>0</v>
      </c>
    </row>
    <row r="414" spans="1:10" ht="15.75" customHeight="1">
      <c r="A414" s="251">
        <f>'Energy and Water'!B32</f>
        <v>0</v>
      </c>
      <c r="B414" s="424">
        <f>'Energy and Water'!E32</f>
        <v>0</v>
      </c>
      <c r="C414" s="224">
        <f>'Energy and Water'!M32</f>
        <v>0</v>
      </c>
      <c r="D414" s="128">
        <f>'Energy and Water'!O32</f>
        <v>0</v>
      </c>
      <c r="E414" s="953">
        <f>'Energy and Water'!N32</f>
        <v>0</v>
      </c>
      <c r="F414" s="954">
        <f>'Energy and Water'!P32</f>
        <v>0</v>
      </c>
      <c r="G414" s="954">
        <f>'Energy and Water'!Q32</f>
        <v>0</v>
      </c>
    </row>
    <row r="415" spans="1:10" ht="15.75" customHeight="1">
      <c r="A415" s="251">
        <f>'Energy and Water'!B33</f>
        <v>0</v>
      </c>
      <c r="B415" s="424">
        <f>'Energy and Water'!E33</f>
        <v>0</v>
      </c>
      <c r="C415" s="224">
        <f>'Energy and Water'!M33</f>
        <v>0</v>
      </c>
      <c r="D415" s="128">
        <f>'Energy and Water'!O33</f>
        <v>0</v>
      </c>
      <c r="E415" s="953">
        <f>'Energy and Water'!N33</f>
        <v>0</v>
      </c>
      <c r="F415" s="954">
        <f>'Energy and Water'!P33</f>
        <v>0</v>
      </c>
      <c r="G415" s="954">
        <f>'Energy and Water'!Q33</f>
        <v>0</v>
      </c>
    </row>
    <row r="416" spans="1:10" ht="15.75" customHeight="1">
      <c r="A416" s="251">
        <f>'Energy and Water'!B34</f>
        <v>0</v>
      </c>
      <c r="B416" s="424">
        <f>'Energy and Water'!E34</f>
        <v>0</v>
      </c>
      <c r="C416" s="224">
        <f>'Energy and Water'!M34</f>
        <v>0</v>
      </c>
      <c r="D416" s="128">
        <f>'Energy and Water'!O34</f>
        <v>0</v>
      </c>
      <c r="E416" s="953">
        <f>'Energy and Water'!N34</f>
        <v>0</v>
      </c>
      <c r="F416" s="954">
        <f>'Energy and Water'!P34</f>
        <v>0</v>
      </c>
      <c r="G416" s="954">
        <f>'Energy and Water'!Q34</f>
        <v>0</v>
      </c>
    </row>
    <row r="417" spans="1:26" ht="15.75" customHeight="1">
      <c r="A417" s="251">
        <f>'Energy and Water'!B35</f>
        <v>0</v>
      </c>
      <c r="B417" s="424">
        <f>'Energy and Water'!E35</f>
        <v>0</v>
      </c>
      <c r="C417" s="224">
        <f>'Energy and Water'!M35</f>
        <v>0</v>
      </c>
      <c r="D417" s="128">
        <f>'Energy and Water'!O35</f>
        <v>0</v>
      </c>
      <c r="E417" s="953">
        <f>'Energy and Water'!N35</f>
        <v>0</v>
      </c>
      <c r="F417" s="954">
        <f>'Energy and Water'!P35</f>
        <v>0</v>
      </c>
      <c r="G417" s="954">
        <f>'Energy and Water'!Q35</f>
        <v>0</v>
      </c>
    </row>
    <row r="418" spans="1:26" ht="15.75" customHeight="1">
      <c r="A418" s="251">
        <f>'Energy and Water'!B36</f>
        <v>0</v>
      </c>
      <c r="B418" s="424">
        <f>'Energy and Water'!E36</f>
        <v>0</v>
      </c>
      <c r="C418" s="224">
        <f>'Energy and Water'!M36</f>
        <v>0</v>
      </c>
      <c r="D418" s="128">
        <f>'Energy and Water'!O36</f>
        <v>0</v>
      </c>
      <c r="E418" s="953">
        <f>'Energy and Water'!N36</f>
        <v>0</v>
      </c>
      <c r="F418" s="954">
        <f>'Energy and Water'!P36</f>
        <v>0</v>
      </c>
      <c r="G418" s="954">
        <f>'Energy and Water'!Q36</f>
        <v>0</v>
      </c>
    </row>
    <row r="419" spans="1:26" ht="15.75" customHeight="1">
      <c r="A419" s="251">
        <f>'Energy and Water'!B37</f>
        <v>0</v>
      </c>
      <c r="B419" s="2">
        <f>'Energy and Water'!E37</f>
        <v>0</v>
      </c>
      <c r="C419" s="224">
        <f>'Energy and Water'!M37</f>
        <v>0</v>
      </c>
      <c r="D419" s="128">
        <f>'Energy and Water'!O37</f>
        <v>0</v>
      </c>
      <c r="E419" s="954">
        <f>'Energy and Water'!N37</f>
        <v>0</v>
      </c>
      <c r="F419" s="954">
        <f>'Energy and Water'!P37</f>
        <v>0</v>
      </c>
      <c r="G419" s="954">
        <f>'Energy and Water'!Q37</f>
        <v>0</v>
      </c>
    </row>
    <row r="420" spans="1:26" ht="15.75" customHeight="1">
      <c r="A420" s="251">
        <f>'Energy and Water'!B38</f>
        <v>0</v>
      </c>
      <c r="B420" s="2">
        <f>'Energy and Water'!E38</f>
        <v>0</v>
      </c>
      <c r="C420" s="224">
        <f>'Energy and Water'!M38</f>
        <v>0</v>
      </c>
      <c r="D420" s="128">
        <f>'Energy and Water'!O38</f>
        <v>0</v>
      </c>
      <c r="E420" s="954">
        <f>'Energy and Water'!N38</f>
        <v>0</v>
      </c>
      <c r="F420" s="954">
        <f>'Energy and Water'!P38</f>
        <v>0</v>
      </c>
      <c r="G420" s="954">
        <f>'Energy and Water'!Q38</f>
        <v>0</v>
      </c>
    </row>
    <row r="421" spans="1:26" ht="15.75" customHeight="1">
      <c r="A421" s="48"/>
      <c r="B421" s="578" t="str">
        <f>'Energy and Water'!E39</f>
        <v>Totals</v>
      </c>
      <c r="C421" s="943">
        <f>'Energy and Water'!M39</f>
        <v>0</v>
      </c>
      <c r="D421" s="881">
        <f>'Energy and Water'!O39</f>
        <v>0</v>
      </c>
      <c r="E421" s="909">
        <f>'Energy and Water'!N39</f>
        <v>0</v>
      </c>
      <c r="F421" s="909">
        <f>'Energy and Water'!P39</f>
        <v>0</v>
      </c>
      <c r="G421" s="909">
        <f>'Energy and Water'!Q39</f>
        <v>0</v>
      </c>
    </row>
    <row r="422" spans="1:26" ht="15.75" customHeight="1"/>
    <row r="423" spans="1:26" ht="15.75" customHeight="1">
      <c r="B423" s="6" t="s">
        <v>958</v>
      </c>
    </row>
    <row r="424" spans="1:26" ht="15.75" customHeight="1">
      <c r="A424" s="571" t="str">
        <f>'Energy and Water'!B41</f>
        <v>Units</v>
      </c>
      <c r="B424" s="571" t="str">
        <f>'Energy and Water'!E41</f>
        <v>Equipment Usage</v>
      </c>
      <c r="C424" s="572" t="str">
        <f>'Energy and Water'!G41</f>
        <v>volts</v>
      </c>
      <c r="D424" s="572" t="str">
        <f>'Energy and Water'!H41</f>
        <v>amps</v>
      </c>
      <c r="E424" s="572" t="str">
        <f>'Energy and Water'!J41</f>
        <v>Running watts per unit</v>
      </c>
      <c r="F424" s="572" t="str">
        <f>'Energy and Water'!K41</f>
        <v>total watts</v>
      </c>
      <c r="G424" s="572" t="str">
        <f>'Energy and Water'!L41</f>
        <v>kWh</v>
      </c>
      <c r="H424" s="572" t="str">
        <f>'Energy and Water'!R41</f>
        <v>Op Hrs per day</v>
      </c>
      <c r="I424" s="572" t="str">
        <f>'Energy and Water'!S41</f>
        <v>Op Days per week</v>
      </c>
      <c r="J424" s="572" t="s">
        <v>941</v>
      </c>
    </row>
    <row r="425" spans="1:26" ht="15.75" customHeight="1">
      <c r="A425" s="251">
        <f>'Energy and Water'!B43</f>
        <v>0</v>
      </c>
      <c r="B425" s="2">
        <f>'Energy and Water'!E43</f>
        <v>0</v>
      </c>
      <c r="C425" s="251">
        <f>'Energy and Water'!G43</f>
        <v>0</v>
      </c>
      <c r="D425" s="224" t="str">
        <f>'Energy and Water'!H43</f>
        <v/>
      </c>
      <c r="E425" s="251">
        <f>'Energy and Water'!J43</f>
        <v>0</v>
      </c>
      <c r="F425" s="251">
        <f>'Energy and Water'!K43</f>
        <v>0</v>
      </c>
      <c r="G425" s="224">
        <f>'Energy and Water'!L43</f>
        <v>0</v>
      </c>
      <c r="H425" s="251">
        <f>'Energy and Water'!R43</f>
        <v>0</v>
      </c>
      <c r="I425" s="251">
        <f>'Energy and Water'!S43</f>
        <v>0</v>
      </c>
      <c r="J425" s="251">
        <v>5</v>
      </c>
    </row>
    <row r="426" spans="1:26" ht="15.75" customHeight="1">
      <c r="A426" s="251">
        <f>'Energy and Water'!B44</f>
        <v>0</v>
      </c>
      <c r="B426" s="2">
        <f>'Energy and Water'!E44</f>
        <v>0</v>
      </c>
      <c r="C426" s="251">
        <f>'Energy and Water'!G44</f>
        <v>0</v>
      </c>
      <c r="D426" s="224" t="str">
        <f>'Energy and Water'!H44</f>
        <v/>
      </c>
      <c r="E426" s="251">
        <f>'Energy and Water'!J44</f>
        <v>0</v>
      </c>
      <c r="F426" s="251">
        <f>'Energy and Water'!K44</f>
        <v>0</v>
      </c>
      <c r="G426" s="224">
        <f>'Energy and Water'!L44</f>
        <v>0</v>
      </c>
      <c r="H426" s="251">
        <f>'Energy and Water'!R44</f>
        <v>0</v>
      </c>
      <c r="I426" s="251">
        <f>'Energy and Water'!S44</f>
        <v>0</v>
      </c>
      <c r="J426" s="251">
        <v>5</v>
      </c>
    </row>
    <row r="427" spans="1:26" ht="15.75" customHeight="1">
      <c r="A427" s="251">
        <f>'Energy and Water'!B45</f>
        <v>0</v>
      </c>
      <c r="B427" s="2">
        <f>'Energy and Water'!E45</f>
        <v>0</v>
      </c>
      <c r="C427" s="251">
        <f>'Energy and Water'!G45</f>
        <v>0</v>
      </c>
      <c r="D427" s="224" t="str">
        <f>'Energy and Water'!H45</f>
        <v/>
      </c>
      <c r="E427" s="251">
        <f>'Energy and Water'!J45</f>
        <v>0</v>
      </c>
      <c r="F427" s="251">
        <f>'Energy and Water'!K45</f>
        <v>0</v>
      </c>
      <c r="G427" s="224">
        <f>'Energy and Water'!L45</f>
        <v>0</v>
      </c>
      <c r="H427" s="251">
        <f>'Energy and Water'!R45</f>
        <v>0</v>
      </c>
      <c r="I427" s="251">
        <f>'Energy and Water'!S45</f>
        <v>0</v>
      </c>
      <c r="J427" s="251">
        <v>5</v>
      </c>
    </row>
    <row r="428" spans="1:26" ht="15.75" customHeight="1">
      <c r="A428" s="251">
        <f>'Energy and Water'!B46</f>
        <v>0</v>
      </c>
      <c r="B428" s="2">
        <f>'Energy and Water'!E46</f>
        <v>0</v>
      </c>
      <c r="C428" s="251">
        <f>'Energy and Water'!G46</f>
        <v>0</v>
      </c>
      <c r="D428" s="224" t="str">
        <f>'Energy and Water'!H46</f>
        <v/>
      </c>
      <c r="E428" s="251">
        <f>'Energy and Water'!J46</f>
        <v>0</v>
      </c>
      <c r="F428" s="251">
        <f>'Energy and Water'!K46</f>
        <v>0</v>
      </c>
      <c r="G428" s="224">
        <f>'Energy and Water'!L46</f>
        <v>0</v>
      </c>
      <c r="H428" s="251">
        <f>'Energy and Water'!R46</f>
        <v>0</v>
      </c>
      <c r="I428" s="251">
        <f>'Energy and Water'!S46</f>
        <v>0</v>
      </c>
      <c r="J428" s="251">
        <v>5</v>
      </c>
    </row>
    <row r="429" spans="1:26" ht="15.75" customHeight="1">
      <c r="A429" s="251">
        <f>'Energy and Water'!B47</f>
        <v>0</v>
      </c>
      <c r="B429" s="2">
        <f>'Energy and Water'!E47</f>
        <v>0</v>
      </c>
      <c r="C429" s="251">
        <f>'Energy and Water'!G47</f>
        <v>0</v>
      </c>
      <c r="D429" s="226" t="str">
        <f>'Energy and Water'!H47</f>
        <v/>
      </c>
      <c r="E429" s="251">
        <f>'Energy and Water'!J47</f>
        <v>0</v>
      </c>
      <c r="F429" s="251">
        <f>'Energy and Water'!K47</f>
        <v>0</v>
      </c>
      <c r="G429" s="224">
        <f>'Energy and Water'!L47</f>
        <v>0</v>
      </c>
      <c r="H429" s="251">
        <f>'Energy and Water'!R47</f>
        <v>0</v>
      </c>
      <c r="I429" s="251">
        <f>'Energy and Water'!S47</f>
        <v>0</v>
      </c>
      <c r="J429" s="251">
        <v>5</v>
      </c>
    </row>
    <row r="430" spans="1:26" ht="15.75" customHeight="1">
      <c r="A430" s="251">
        <f>'Energy and Water'!B48</f>
        <v>0</v>
      </c>
      <c r="B430" s="2">
        <f>'Energy and Water'!E48</f>
        <v>0</v>
      </c>
      <c r="C430" s="251">
        <f>'Energy and Water'!G48</f>
        <v>0</v>
      </c>
      <c r="D430" s="226" t="str">
        <f>'Energy and Water'!H48</f>
        <v/>
      </c>
      <c r="E430" s="251">
        <f>'Energy and Water'!J48</f>
        <v>0</v>
      </c>
      <c r="F430" s="251">
        <f>'Energy and Water'!K48</f>
        <v>0</v>
      </c>
      <c r="G430" s="224">
        <f>'Energy and Water'!L48</f>
        <v>0</v>
      </c>
      <c r="H430" s="251">
        <f>'Energy and Water'!R48</f>
        <v>0</v>
      </c>
      <c r="I430" s="251">
        <f>'Energy and Water'!S48</f>
        <v>0</v>
      </c>
      <c r="J430" s="251">
        <v>5</v>
      </c>
    </row>
    <row r="431" spans="1:26" ht="15.75" customHeight="1">
      <c r="A431" s="48">
        <f>'Energy and Water'!B49</f>
        <v>0</v>
      </c>
      <c r="B431" s="578" t="str">
        <f>'Energy and Water'!E49</f>
        <v>Totals</v>
      </c>
      <c r="C431" s="623">
        <f>'Energy and Water'!G49</f>
        <v>0</v>
      </c>
      <c r="D431" s="888">
        <f>'Energy and Water'!H49</f>
        <v>0</v>
      </c>
      <c r="E431" s="888">
        <f>'Energy and Water'!J49</f>
        <v>0</v>
      </c>
      <c r="F431" s="943">
        <f>'Energy and Water'!K49</f>
        <v>0</v>
      </c>
      <c r="G431" s="943">
        <f>'Energy and Water'!L49</f>
        <v>0</v>
      </c>
      <c r="H431" s="623">
        <f>'Energy and Water'!R49</f>
        <v>0</v>
      </c>
      <c r="I431" s="623">
        <f>'Energy and Water'!S49</f>
        <v>0</v>
      </c>
      <c r="J431" s="623"/>
    </row>
    <row r="432" spans="1:26" ht="15.75" customHeight="1">
      <c r="A432" s="27"/>
      <c r="B432" s="28"/>
      <c r="C432" s="94"/>
      <c r="D432" s="94"/>
      <c r="E432" s="94"/>
      <c r="F432" s="94"/>
      <c r="G432" s="94"/>
      <c r="H432" s="94"/>
      <c r="I432" s="94"/>
      <c r="J432" s="94"/>
      <c r="K432" s="28"/>
      <c r="L432" s="28"/>
      <c r="M432" s="28"/>
      <c r="N432" s="28"/>
      <c r="O432" s="28"/>
      <c r="P432" s="28"/>
      <c r="Q432" s="28"/>
      <c r="R432" s="28"/>
      <c r="S432" s="28"/>
      <c r="T432" s="28"/>
      <c r="U432" s="28"/>
      <c r="V432" s="28"/>
      <c r="W432" s="28"/>
      <c r="X432" s="28"/>
      <c r="Y432" s="28"/>
      <c r="Z432" s="28"/>
    </row>
    <row r="433" spans="1:26" ht="15.75" customHeight="1">
      <c r="B433" s="6" t="s">
        <v>959</v>
      </c>
    </row>
    <row r="434" spans="1:26" ht="15.75" customHeight="1">
      <c r="A434" s="890" t="str">
        <f>'Energy and Water'!B41</f>
        <v>Units</v>
      </c>
      <c r="B434" s="890" t="str">
        <f>'Energy and Water'!E41</f>
        <v>Equipment Usage</v>
      </c>
      <c r="C434" s="891" t="str">
        <f>'Energy and Water'!M41</f>
        <v>Daily kWh</v>
      </c>
      <c r="D434" s="952" t="str">
        <f>'Energy and Water'!O41</f>
        <v>Monthly kWh</v>
      </c>
      <c r="E434" s="891" t="str">
        <f>'Energy and Water'!N41</f>
        <v>Cost per day</v>
      </c>
      <c r="F434" s="891" t="str">
        <f>'Energy and Water'!P41</f>
        <v>Cost Per month</v>
      </c>
      <c r="G434" s="891" t="str">
        <f>'Energy and Water'!Q41</f>
        <v>Cost Per year</v>
      </c>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251">
        <f>'Energy and Water'!B43</f>
        <v>0</v>
      </c>
      <c r="B435" s="2">
        <f>'Energy and Water'!E43</f>
        <v>0</v>
      </c>
      <c r="C435" s="224">
        <f>'Energy and Water'!M43</f>
        <v>0</v>
      </c>
      <c r="D435" s="128">
        <f>'Energy and Water'!O43</f>
        <v>0</v>
      </c>
      <c r="E435" s="954">
        <f>'Energy and Water'!N43</f>
        <v>0</v>
      </c>
      <c r="F435" s="954">
        <f>'Energy and Water'!P43</f>
        <v>0</v>
      </c>
      <c r="G435" s="954">
        <f>'Energy and Water'!Q43</f>
        <v>0</v>
      </c>
    </row>
    <row r="436" spans="1:26" ht="15.75" customHeight="1">
      <c r="A436" s="251">
        <f>'Energy and Water'!B44</f>
        <v>0</v>
      </c>
      <c r="B436" s="2">
        <f>'Energy and Water'!E44</f>
        <v>0</v>
      </c>
      <c r="C436" s="224">
        <f>'Energy and Water'!M44</f>
        <v>0</v>
      </c>
      <c r="D436" s="128">
        <f>'Energy and Water'!O44</f>
        <v>0</v>
      </c>
      <c r="E436" s="954">
        <f>'Energy and Water'!N44</f>
        <v>0</v>
      </c>
      <c r="F436" s="954">
        <f>'Energy and Water'!P44</f>
        <v>0</v>
      </c>
      <c r="G436" s="954">
        <f>'Energy and Water'!Q44</f>
        <v>0</v>
      </c>
    </row>
    <row r="437" spans="1:26" ht="15.75" customHeight="1">
      <c r="A437" s="251">
        <f>'Energy and Water'!B45</f>
        <v>0</v>
      </c>
      <c r="B437" s="2">
        <f>'Energy and Water'!E45</f>
        <v>0</v>
      </c>
      <c r="C437" s="224">
        <f>'Energy and Water'!M45</f>
        <v>0</v>
      </c>
      <c r="D437" s="128">
        <f>'Energy and Water'!O45</f>
        <v>0</v>
      </c>
      <c r="E437" s="954">
        <f>'Energy and Water'!N45</f>
        <v>0</v>
      </c>
      <c r="F437" s="954">
        <f>'Energy and Water'!P45</f>
        <v>0</v>
      </c>
      <c r="G437" s="954">
        <f>'Energy and Water'!Q45</f>
        <v>0</v>
      </c>
    </row>
    <row r="438" spans="1:26" ht="15.75" customHeight="1">
      <c r="A438" s="251">
        <f>'Energy and Water'!B46</f>
        <v>0</v>
      </c>
      <c r="B438" s="2">
        <f>'Energy and Water'!E46</f>
        <v>0</v>
      </c>
      <c r="C438" s="224">
        <f>'Energy and Water'!M46</f>
        <v>0</v>
      </c>
      <c r="D438" s="128">
        <f>'Energy and Water'!O46</f>
        <v>0</v>
      </c>
      <c r="E438" s="954">
        <f>'Energy and Water'!N46</f>
        <v>0</v>
      </c>
      <c r="F438" s="954">
        <f>'Energy and Water'!P46</f>
        <v>0</v>
      </c>
      <c r="G438" s="954">
        <f>'Energy and Water'!Q46</f>
        <v>0</v>
      </c>
    </row>
    <row r="439" spans="1:26" ht="15.75" customHeight="1">
      <c r="A439" s="251">
        <f>'Energy and Water'!B47</f>
        <v>0</v>
      </c>
      <c r="B439" s="2">
        <f>'Energy and Water'!E47</f>
        <v>0</v>
      </c>
      <c r="C439" s="224">
        <f>'Energy and Water'!M47</f>
        <v>0</v>
      </c>
      <c r="D439" s="128">
        <f>'Energy and Water'!O47</f>
        <v>0</v>
      </c>
      <c r="E439" s="954">
        <f>'Energy and Water'!N47</f>
        <v>0</v>
      </c>
      <c r="F439" s="954">
        <f>'Energy and Water'!P47</f>
        <v>0</v>
      </c>
      <c r="G439" s="954">
        <f>'Energy and Water'!Q47</f>
        <v>0</v>
      </c>
    </row>
    <row r="440" spans="1:26" ht="15.75" customHeight="1">
      <c r="A440" s="251">
        <f>'Energy and Water'!B48</f>
        <v>0</v>
      </c>
      <c r="B440" s="2">
        <f>'Energy and Water'!E48</f>
        <v>0</v>
      </c>
      <c r="C440" s="224">
        <f>'Energy and Water'!M48</f>
        <v>0</v>
      </c>
      <c r="D440" s="128">
        <f>'Energy and Water'!O48</f>
        <v>0</v>
      </c>
      <c r="E440" s="954">
        <f>'Energy and Water'!N48</f>
        <v>0</v>
      </c>
      <c r="F440" s="954">
        <f>'Energy and Water'!P48</f>
        <v>0</v>
      </c>
      <c r="G440" s="954">
        <f>'Energy and Water'!Q48</f>
        <v>0</v>
      </c>
    </row>
    <row r="441" spans="1:26" ht="15.75" customHeight="1">
      <c r="A441" s="48">
        <f>'Energy and Water'!B49</f>
        <v>0</v>
      </c>
      <c r="B441" s="578" t="str">
        <f>'Energy and Water'!E49</f>
        <v>Totals</v>
      </c>
      <c r="C441" s="943">
        <f>'Energy and Water'!M49</f>
        <v>0</v>
      </c>
      <c r="D441" s="943">
        <f>'Energy and Water'!O49</f>
        <v>0</v>
      </c>
      <c r="E441" s="909">
        <f>'Energy and Water'!N49</f>
        <v>0</v>
      </c>
      <c r="F441" s="909">
        <f>'Energy and Water'!P49</f>
        <v>0</v>
      </c>
      <c r="G441" s="909">
        <f>'Energy and Water'!Q49</f>
        <v>0</v>
      </c>
    </row>
    <row r="442" spans="1:26" ht="15.75" customHeight="1">
      <c r="B442" s="6"/>
    </row>
    <row r="443" spans="1:26" ht="15.75" customHeight="1">
      <c r="B443" s="6" t="s">
        <v>960</v>
      </c>
    </row>
    <row r="444" spans="1:26" ht="15.75" customHeight="1">
      <c r="A444" s="890" t="str">
        <f>'Energy and Water'!B51</f>
        <v>Units</v>
      </c>
      <c r="B444" s="890" t="str">
        <f>'Energy and Water'!E51</f>
        <v>Equipment Usage</v>
      </c>
      <c r="C444" s="890" t="str">
        <f>'Energy and Water'!G51</f>
        <v>volts</v>
      </c>
      <c r="D444" s="890" t="str">
        <f>'Energy and Water'!H51</f>
        <v>amps</v>
      </c>
      <c r="E444" s="890" t="str">
        <f>'Energy and Water'!J51</f>
        <v>Running watts per unit</v>
      </c>
      <c r="F444" s="890" t="str">
        <f>'Energy and Water'!K51</f>
        <v>total watts</v>
      </c>
      <c r="G444" s="890" t="str">
        <f>'Energy and Water'!L51</f>
        <v>kWh</v>
      </c>
      <c r="H444" s="890" t="str">
        <f>'Energy and Water'!R51</f>
        <v>Op Hrs per day</v>
      </c>
      <c r="I444" s="890" t="str">
        <f>'Energy and Water'!S51</f>
        <v>Op Days per week</v>
      </c>
      <c r="J444" s="890" t="s">
        <v>941</v>
      </c>
      <c r="K444" s="13"/>
      <c r="L444" s="13"/>
      <c r="M444" s="13"/>
      <c r="N444" s="13"/>
      <c r="O444" s="13"/>
      <c r="P444" s="13"/>
      <c r="Q444" s="13"/>
      <c r="R444" s="13"/>
      <c r="S444" s="13"/>
      <c r="T444" s="13"/>
      <c r="U444" s="13"/>
      <c r="V444" s="13"/>
      <c r="W444" s="13"/>
      <c r="X444" s="13"/>
      <c r="Y444" s="13"/>
      <c r="Z444" s="13"/>
    </row>
    <row r="445" spans="1:26" ht="15.75" customHeight="1">
      <c r="A445" s="251">
        <f>'Energy and Water'!B53</f>
        <v>0</v>
      </c>
      <c r="B445" s="2">
        <f>'Energy and Water'!E53</f>
        <v>0</v>
      </c>
      <c r="C445" s="251">
        <f>'Energy and Water'!G53</f>
        <v>0</v>
      </c>
      <c r="D445" s="224" t="str">
        <f>'Energy and Water'!H53</f>
        <v/>
      </c>
      <c r="E445" s="251">
        <f>'Energy and Water'!J53</f>
        <v>0</v>
      </c>
      <c r="F445" s="251">
        <f>'Energy and Water'!K53</f>
        <v>0</v>
      </c>
      <c r="G445" s="224">
        <f>'Energy and Water'!L53</f>
        <v>0</v>
      </c>
      <c r="H445" s="251">
        <f>'Energy and Water'!R53</f>
        <v>0</v>
      </c>
      <c r="I445" s="251">
        <f>'Energy and Water'!S53</f>
        <v>0</v>
      </c>
      <c r="J445" s="833">
        <f>SUM('Energy and Water'!T53:AE53)</f>
        <v>0</v>
      </c>
    </row>
    <row r="446" spans="1:26" ht="15.75" customHeight="1">
      <c r="A446" s="251">
        <f>'Energy and Water'!B54</f>
        <v>0</v>
      </c>
      <c r="B446" s="2">
        <f>'Energy and Water'!E54</f>
        <v>0</v>
      </c>
      <c r="C446" s="251">
        <f>'Energy and Water'!G54</f>
        <v>0</v>
      </c>
      <c r="D446" s="224" t="str">
        <f>'Energy and Water'!H54</f>
        <v/>
      </c>
      <c r="E446" s="251">
        <f>'Energy and Water'!J54</f>
        <v>0</v>
      </c>
      <c r="F446" s="251">
        <f>'Energy and Water'!K54</f>
        <v>0</v>
      </c>
      <c r="G446" s="224">
        <f>'Energy and Water'!L54</f>
        <v>0</v>
      </c>
      <c r="H446" s="251">
        <f>'Energy and Water'!R54</f>
        <v>0</v>
      </c>
      <c r="I446" s="251">
        <f>'Energy and Water'!S54</f>
        <v>0</v>
      </c>
      <c r="J446" s="833">
        <f>SUM('Energy and Water'!T54:AE54)</f>
        <v>0</v>
      </c>
    </row>
    <row r="447" spans="1:26" ht="15.75" hidden="1" customHeight="1">
      <c r="A447" s="251">
        <f>'Energy and Water'!B55</f>
        <v>0</v>
      </c>
      <c r="B447" s="2">
        <f>'Energy and Water'!E55</f>
        <v>0</v>
      </c>
      <c r="C447" s="251">
        <f>'Energy and Water'!G55</f>
        <v>0</v>
      </c>
      <c r="D447" s="224" t="str">
        <f>'Energy and Water'!H55</f>
        <v/>
      </c>
      <c r="E447" s="251">
        <f>'Energy and Water'!J55</f>
        <v>0</v>
      </c>
      <c r="F447" s="251">
        <f>'Energy and Water'!K55</f>
        <v>0</v>
      </c>
      <c r="G447" s="224">
        <f>'Energy and Water'!L55</f>
        <v>0</v>
      </c>
      <c r="H447" s="251">
        <f>'Energy and Water'!R55</f>
        <v>0</v>
      </c>
      <c r="I447" s="251">
        <f>'Energy and Water'!S55</f>
        <v>0</v>
      </c>
      <c r="J447" s="833">
        <f>SUM('Energy and Water'!T55:AE55)</f>
        <v>0</v>
      </c>
    </row>
    <row r="448" spans="1:26" ht="15.75" hidden="1" customHeight="1">
      <c r="A448" s="251">
        <f>'Energy and Water'!B56</f>
        <v>0</v>
      </c>
      <c r="B448" s="2">
        <f>'Energy and Water'!E56</f>
        <v>0</v>
      </c>
      <c r="C448" s="251">
        <f>'Energy and Water'!G56</f>
        <v>0</v>
      </c>
      <c r="D448" s="224" t="str">
        <f>'Energy and Water'!H56</f>
        <v/>
      </c>
      <c r="E448" s="251">
        <f>'Energy and Water'!J56</f>
        <v>0</v>
      </c>
      <c r="F448" s="251">
        <f>'Energy and Water'!K56</f>
        <v>0</v>
      </c>
      <c r="G448" s="224">
        <f>'Energy and Water'!L56</f>
        <v>0</v>
      </c>
      <c r="H448" s="251">
        <f>'Energy and Water'!R56</f>
        <v>0</v>
      </c>
      <c r="I448" s="251">
        <f>'Energy and Water'!S56</f>
        <v>0</v>
      </c>
      <c r="J448" s="833">
        <f>SUM('Energy and Water'!T56:AE56)</f>
        <v>0</v>
      </c>
    </row>
    <row r="449" spans="1:26" ht="15.75" hidden="1" customHeight="1">
      <c r="A449" s="251">
        <f>'Energy and Water'!B57</f>
        <v>0</v>
      </c>
      <c r="B449" s="2">
        <f>'Energy and Water'!E57</f>
        <v>0</v>
      </c>
      <c r="C449" s="251">
        <f>'Energy and Water'!G57</f>
        <v>0</v>
      </c>
      <c r="D449" s="224" t="str">
        <f>'Energy and Water'!H57</f>
        <v/>
      </c>
      <c r="E449" s="251">
        <f>'Energy and Water'!J57</f>
        <v>0</v>
      </c>
      <c r="F449" s="251">
        <f>'Energy and Water'!K57</f>
        <v>0</v>
      </c>
      <c r="G449" s="224">
        <f>'Energy and Water'!L57</f>
        <v>0</v>
      </c>
      <c r="H449" s="251">
        <f>'Energy and Water'!R57</f>
        <v>0</v>
      </c>
      <c r="I449" s="251">
        <f>'Energy and Water'!S57</f>
        <v>0</v>
      </c>
      <c r="J449" s="833">
        <f>SUM('Energy and Water'!T57:AE57)</f>
        <v>0</v>
      </c>
    </row>
    <row r="450" spans="1:26" ht="15.75" customHeight="1">
      <c r="A450" s="394"/>
      <c r="B450" s="578" t="str">
        <f>'Energy and Water'!E58</f>
        <v>Totals</v>
      </c>
      <c r="C450" s="623">
        <f>'Energy and Water'!G58</f>
        <v>0</v>
      </c>
      <c r="D450" s="888">
        <f>'Energy and Water'!H58</f>
        <v>0</v>
      </c>
      <c r="E450" s="888">
        <f>'Energy and Water'!J58</f>
        <v>0</v>
      </c>
      <c r="F450" s="888">
        <f>'Energy and Water'!K58</f>
        <v>0</v>
      </c>
      <c r="G450" s="943">
        <f>'Energy and Water'!L58</f>
        <v>0</v>
      </c>
      <c r="H450" s="623">
        <f>'Energy and Water'!R58</f>
        <v>0</v>
      </c>
      <c r="I450" s="623">
        <f>'Energy and Water'!S58</f>
        <v>0</v>
      </c>
      <c r="J450" s="623"/>
    </row>
    <row r="451" spans="1:26" ht="15.75" customHeight="1">
      <c r="B451" s="6"/>
    </row>
    <row r="452" spans="1:26" ht="15.75" customHeight="1">
      <c r="B452" s="6" t="s">
        <v>961</v>
      </c>
    </row>
    <row r="453" spans="1:26" ht="15.75" customHeight="1">
      <c r="A453" s="890" t="str">
        <f>'Energy and Water'!B51</f>
        <v>Units</v>
      </c>
      <c r="B453" s="890" t="str">
        <f>'Energy and Water'!E51</f>
        <v>Equipment Usage</v>
      </c>
      <c r="C453" s="891" t="str">
        <f>'Energy and Water'!M51</f>
        <v>Daily kWh</v>
      </c>
      <c r="D453" s="952" t="str">
        <f>'Energy and Water'!O51</f>
        <v>Monthly kWh</v>
      </c>
      <c r="E453" s="891" t="str">
        <f>'Energy and Water'!N51</f>
        <v>Cost per day</v>
      </c>
      <c r="F453" s="891" t="str">
        <f>'Energy and Water'!P51</f>
        <v>Cost Per month</v>
      </c>
      <c r="G453" s="891" t="str">
        <f>'Energy and Water'!Q51</f>
        <v>Cost Per year</v>
      </c>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251">
        <f>'Energy and Water'!B53</f>
        <v>0</v>
      </c>
      <c r="B454" s="2">
        <f>'Energy and Water'!E53</f>
        <v>0</v>
      </c>
      <c r="C454" s="224">
        <f>'Energy and Water'!M53</f>
        <v>0</v>
      </c>
      <c r="D454" s="128">
        <f>'Energy and Water'!O53</f>
        <v>0</v>
      </c>
      <c r="E454" s="954">
        <f>'Energy and Water'!N53</f>
        <v>0</v>
      </c>
      <c r="F454" s="954">
        <f>'Energy and Water'!P53</f>
        <v>0</v>
      </c>
      <c r="G454" s="954">
        <f>'Energy and Water'!Q53</f>
        <v>0</v>
      </c>
    </row>
    <row r="455" spans="1:26" ht="15.75" customHeight="1">
      <c r="A455" s="251">
        <f>'Energy and Water'!B54</f>
        <v>0</v>
      </c>
      <c r="B455" s="2">
        <f>'Energy and Water'!E54</f>
        <v>0</v>
      </c>
      <c r="C455" s="224">
        <f>'Energy and Water'!M54</f>
        <v>0</v>
      </c>
      <c r="D455" s="128">
        <f>'Energy and Water'!O54</f>
        <v>0</v>
      </c>
      <c r="E455" s="954">
        <f>'Energy and Water'!N54</f>
        <v>0</v>
      </c>
      <c r="F455" s="954">
        <f>'Energy and Water'!P54</f>
        <v>0</v>
      </c>
      <c r="G455" s="954">
        <f>'Energy and Water'!Q54</f>
        <v>0</v>
      </c>
    </row>
    <row r="456" spans="1:26" ht="15.75" hidden="1" customHeight="1">
      <c r="A456" s="251">
        <f>'Energy and Water'!B55</f>
        <v>0</v>
      </c>
      <c r="B456" s="2">
        <f>'Energy and Water'!E55</f>
        <v>0</v>
      </c>
      <c r="C456" s="224">
        <f>'Energy and Water'!M55</f>
        <v>0</v>
      </c>
      <c r="D456" s="128">
        <f>'Energy and Water'!O55</f>
        <v>0</v>
      </c>
      <c r="E456" s="954">
        <f>'Energy and Water'!N55</f>
        <v>0</v>
      </c>
      <c r="F456" s="954">
        <f>'Energy and Water'!P55</f>
        <v>0</v>
      </c>
      <c r="G456" s="954">
        <f>'Energy and Water'!Q55</f>
        <v>0</v>
      </c>
    </row>
    <row r="457" spans="1:26" ht="15.75" hidden="1" customHeight="1">
      <c r="A457" s="251">
        <f>'Energy and Water'!B56</f>
        <v>0</v>
      </c>
      <c r="B457" s="2">
        <f>'Energy and Water'!E56</f>
        <v>0</v>
      </c>
      <c r="C457" s="224">
        <f>'Energy and Water'!M56</f>
        <v>0</v>
      </c>
      <c r="D457" s="128">
        <f>'Energy and Water'!O56</f>
        <v>0</v>
      </c>
      <c r="E457" s="954">
        <f>'Energy and Water'!N56</f>
        <v>0</v>
      </c>
      <c r="F457" s="954">
        <f>'Energy and Water'!P56</f>
        <v>0</v>
      </c>
      <c r="G457" s="954">
        <f>'Energy and Water'!Q56</f>
        <v>0</v>
      </c>
    </row>
    <row r="458" spans="1:26" ht="15.75" hidden="1" customHeight="1">
      <c r="A458" s="251">
        <f>'Energy and Water'!B57</f>
        <v>0</v>
      </c>
      <c r="B458" s="2">
        <f>'Energy and Water'!E57</f>
        <v>0</v>
      </c>
      <c r="C458" s="224">
        <f>'Energy and Water'!M57</f>
        <v>0</v>
      </c>
      <c r="D458" s="128">
        <f>'Energy and Water'!O57</f>
        <v>0</v>
      </c>
      <c r="E458" s="954">
        <f>'Energy and Water'!N57</f>
        <v>0</v>
      </c>
      <c r="F458" s="954">
        <f>'Energy and Water'!P57</f>
        <v>0</v>
      </c>
      <c r="G458" s="954">
        <f>'Energy and Water'!Q57</f>
        <v>0</v>
      </c>
    </row>
    <row r="459" spans="1:26" ht="15.75" customHeight="1">
      <c r="A459" s="623">
        <f>'Energy and Water'!B58</f>
        <v>0</v>
      </c>
      <c r="B459" s="578" t="str">
        <f>'Energy and Water'!E58</f>
        <v>Totals</v>
      </c>
      <c r="C459" s="888">
        <f>'Energy and Water'!M58</f>
        <v>0</v>
      </c>
      <c r="D459" s="880">
        <f>'Energy and Water'!O58</f>
        <v>0</v>
      </c>
      <c r="E459" s="909">
        <f>'Energy and Water'!N58</f>
        <v>0</v>
      </c>
      <c r="F459" s="909">
        <f>'Energy and Water'!P58</f>
        <v>0</v>
      </c>
      <c r="G459" s="909">
        <f>'Energy and Water'!Q58</f>
        <v>0</v>
      </c>
    </row>
    <row r="460" spans="1:26" ht="15.75" customHeight="1">
      <c r="B460" s="6"/>
    </row>
    <row r="461" spans="1:26" ht="15.75" customHeight="1">
      <c r="B461" s="6"/>
    </row>
    <row r="462" spans="1:26" ht="15.75" customHeight="1">
      <c r="B462" s="6" t="s">
        <v>616</v>
      </c>
    </row>
    <row r="463" spans="1:26" ht="15.75" customHeight="1">
      <c r="B463" s="957">
        <f t="array" ref="B463:N463">TRANSPOSE('Energy and Water'!N83:N95)</f>
        <v>0</v>
      </c>
      <c r="C463" s="958">
        <v>0</v>
      </c>
      <c r="D463" s="673">
        <v>0</v>
      </c>
      <c r="E463" s="958">
        <v>0</v>
      </c>
      <c r="F463" s="673">
        <v>0</v>
      </c>
      <c r="G463" s="673">
        <v>0</v>
      </c>
      <c r="H463" s="673">
        <v>0</v>
      </c>
      <c r="I463" s="673">
        <v>0</v>
      </c>
      <c r="J463" s="673">
        <v>0</v>
      </c>
      <c r="K463" s="673">
        <v>0</v>
      </c>
      <c r="L463" s="673">
        <v>0</v>
      </c>
      <c r="M463" s="673">
        <v>0</v>
      </c>
      <c r="N463" s="673">
        <v>0</v>
      </c>
    </row>
    <row r="464" spans="1:26" ht="15.75" customHeight="1">
      <c r="B464" s="959">
        <f t="array" ref="B464:N464">TRANSPOSE('Energy and Water'!O83:O95)</f>
        <v>0</v>
      </c>
      <c r="C464" s="395">
        <v>0</v>
      </c>
      <c r="D464" s="128">
        <v>0</v>
      </c>
      <c r="E464" s="395">
        <v>0</v>
      </c>
      <c r="F464" s="128">
        <v>0</v>
      </c>
      <c r="G464" s="128">
        <v>0</v>
      </c>
      <c r="H464" s="128">
        <v>0</v>
      </c>
      <c r="I464" s="128">
        <v>0</v>
      </c>
      <c r="J464" s="128">
        <v>0</v>
      </c>
      <c r="K464" s="128">
        <v>0</v>
      </c>
      <c r="L464" s="128">
        <v>0</v>
      </c>
      <c r="M464" s="128">
        <v>0</v>
      </c>
      <c r="N464" s="128">
        <v>0</v>
      </c>
    </row>
    <row r="465" spans="2:14" ht="15.75" customHeight="1">
      <c r="B465" s="15">
        <f t="array" ref="B465:N465">TRANSPOSE('Energy and Water'!P83:P95)</f>
        <v>0</v>
      </c>
      <c r="C465" s="960">
        <v>0</v>
      </c>
      <c r="D465" s="954">
        <v>0</v>
      </c>
      <c r="E465" s="960">
        <v>0</v>
      </c>
      <c r="F465" s="954">
        <v>0</v>
      </c>
      <c r="G465" s="954">
        <v>0</v>
      </c>
      <c r="H465" s="954">
        <v>0</v>
      </c>
      <c r="I465" s="954">
        <v>0</v>
      </c>
      <c r="J465" s="954">
        <v>0</v>
      </c>
      <c r="K465" s="954">
        <v>0</v>
      </c>
      <c r="L465" s="954">
        <v>0</v>
      </c>
      <c r="M465" s="954">
        <v>0</v>
      </c>
      <c r="N465" s="954">
        <v>0</v>
      </c>
    </row>
    <row r="466" spans="2:14" ht="15.75" customHeight="1">
      <c r="B466" s="961">
        <f t="array" ref="B466:N466">TRANSPOSE('Energy and Water'!Q83:Q95)</f>
        <v>0</v>
      </c>
      <c r="C466" s="962">
        <v>0</v>
      </c>
      <c r="D466" s="889">
        <v>0</v>
      </c>
      <c r="E466" s="962">
        <v>0</v>
      </c>
      <c r="F466" s="889">
        <v>0</v>
      </c>
      <c r="G466" s="889">
        <v>0</v>
      </c>
      <c r="H466" s="889">
        <v>0</v>
      </c>
      <c r="I466" s="889">
        <v>0</v>
      </c>
      <c r="J466" s="889">
        <v>0</v>
      </c>
      <c r="K466" s="889">
        <v>0</v>
      </c>
      <c r="L466" s="889">
        <v>0</v>
      </c>
      <c r="M466" s="889">
        <v>0</v>
      </c>
      <c r="N466" s="889">
        <v>0</v>
      </c>
    </row>
    <row r="467" spans="2:14" ht="15.75" customHeight="1"/>
    <row r="468" spans="2:14" ht="15.75" customHeight="1">
      <c r="B468" s="6" t="s">
        <v>962</v>
      </c>
    </row>
    <row r="469" spans="2:14" ht="15.75" customHeight="1">
      <c r="B469" s="957">
        <f t="array" ref="B469:N469">TRANSPOSE('Energy and Water'!N100:N112)</f>
        <v>0</v>
      </c>
      <c r="C469" s="958">
        <v>0</v>
      </c>
      <c r="D469" s="673">
        <v>0</v>
      </c>
      <c r="E469" s="958">
        <v>0</v>
      </c>
      <c r="F469" s="673">
        <v>0</v>
      </c>
      <c r="G469" s="673">
        <v>0</v>
      </c>
      <c r="H469" s="673">
        <v>0</v>
      </c>
      <c r="I469" s="673">
        <v>0</v>
      </c>
      <c r="J469" s="673">
        <v>0</v>
      </c>
      <c r="K469" s="673">
        <v>0</v>
      </c>
      <c r="L469" s="673">
        <v>0</v>
      </c>
      <c r="M469" s="673">
        <v>0</v>
      </c>
      <c r="N469" s="673">
        <v>0</v>
      </c>
    </row>
    <row r="470" spans="2:14" ht="15.75" customHeight="1">
      <c r="B470" s="959">
        <f t="array" ref="B470:N470">TRANSPOSE('Energy and Water'!O100:O112)</f>
        <v>0</v>
      </c>
      <c r="C470" s="395">
        <v>0</v>
      </c>
      <c r="D470" s="128">
        <v>0</v>
      </c>
      <c r="E470" s="395">
        <v>0</v>
      </c>
      <c r="F470" s="128">
        <v>0</v>
      </c>
      <c r="G470" s="128">
        <v>0</v>
      </c>
      <c r="H470" s="128">
        <v>0</v>
      </c>
      <c r="I470" s="128">
        <v>0</v>
      </c>
      <c r="J470" s="128">
        <v>0</v>
      </c>
      <c r="K470" s="128">
        <v>0</v>
      </c>
      <c r="L470" s="128">
        <v>0</v>
      </c>
      <c r="M470" s="128">
        <v>0</v>
      </c>
      <c r="N470" s="128">
        <v>0</v>
      </c>
    </row>
    <row r="471" spans="2:14" ht="15.75" customHeight="1">
      <c r="B471" s="15">
        <f t="array" ref="B471:N471">TRANSPOSE('Energy and Water'!P100:P112)</f>
        <v>0</v>
      </c>
      <c r="C471" s="960">
        <v>0</v>
      </c>
      <c r="D471" s="954">
        <v>0</v>
      </c>
      <c r="E471" s="960">
        <v>0</v>
      </c>
      <c r="F471" s="954">
        <v>0</v>
      </c>
      <c r="G471" s="954">
        <v>0</v>
      </c>
      <c r="H471" s="954">
        <v>0</v>
      </c>
      <c r="I471" s="954">
        <v>0</v>
      </c>
      <c r="J471" s="954">
        <v>0</v>
      </c>
      <c r="K471" s="954">
        <v>0</v>
      </c>
      <c r="L471" s="954">
        <v>0</v>
      </c>
      <c r="M471" s="954">
        <v>0</v>
      </c>
      <c r="N471" s="954">
        <v>0</v>
      </c>
    </row>
    <row r="472" spans="2:14" ht="15.75" customHeight="1">
      <c r="B472" s="963">
        <f t="array" ref="B472:N472">TRANSPOSE('Energy and Water'!Q100:Q112)</f>
        <v>0</v>
      </c>
      <c r="C472" s="962">
        <v>0</v>
      </c>
      <c r="D472" s="889">
        <v>0</v>
      </c>
      <c r="E472" s="962">
        <v>0</v>
      </c>
      <c r="F472" s="889">
        <v>0</v>
      </c>
      <c r="G472" s="889">
        <v>0</v>
      </c>
      <c r="H472" s="889">
        <v>0</v>
      </c>
      <c r="I472" s="889">
        <v>0</v>
      </c>
      <c r="J472" s="889">
        <v>0</v>
      </c>
      <c r="K472" s="889">
        <v>0</v>
      </c>
      <c r="L472" s="889">
        <v>0</v>
      </c>
      <c r="M472" s="889">
        <v>0</v>
      </c>
      <c r="N472" s="889">
        <v>0</v>
      </c>
    </row>
    <row r="473" spans="2:14" ht="15.75" customHeight="1"/>
    <row r="474" spans="2:14" ht="15.75" customHeight="1">
      <c r="B474" s="6" t="s">
        <v>963</v>
      </c>
    </row>
    <row r="475" spans="2:14" ht="15.75" customHeight="1">
      <c r="B475" s="571" t="str">
        <f>'Energy and Water'!E61</f>
        <v>Components</v>
      </c>
      <c r="C475" s="571" t="str">
        <f>'Energy and Water'!F61</f>
        <v>Volume in Gallons</v>
      </c>
      <c r="D475" s="571" t="str">
        <f>'Energy and Water'!G61</f>
        <v>Weight in lbs</v>
      </c>
    </row>
    <row r="476" spans="2:14" ht="15.75" customHeight="1">
      <c r="B476" s="2" t="str">
        <f>'Energy and Water'!E62</f>
        <v>Number of Fish Tanks</v>
      </c>
      <c r="C476" s="224">
        <f>'Energy and Water'!F62</f>
        <v>1</v>
      </c>
      <c r="D476" s="251">
        <f>'Energy and Water'!G62</f>
        <v>0</v>
      </c>
    </row>
    <row r="477" spans="2:14" ht="15.75" customHeight="1">
      <c r="B477" s="2" t="str">
        <f>'Energy and Water'!E63</f>
        <v>Volume per tank</v>
      </c>
      <c r="C477" s="833" t="str">
        <f>'Energy and Water'!F63</f>
        <v/>
      </c>
      <c r="D477" s="131">
        <f>'Energy and Water'!G63</f>
        <v>0</v>
      </c>
    </row>
    <row r="478" spans="2:14" ht="15.75" customHeight="1">
      <c r="B478" s="2" t="str">
        <f>'Energy and Water'!E64</f>
        <v>Fish Tank total volume</v>
      </c>
      <c r="C478" s="833">
        <f>'Energy and Water'!F64</f>
        <v>0</v>
      </c>
      <c r="D478" s="131">
        <f>'Energy and Water'!G64</f>
        <v>0</v>
      </c>
    </row>
    <row r="479" spans="2:14" ht="15.75" customHeight="1">
      <c r="B479" s="2" t="str">
        <f>'Energy and Water'!E65</f>
        <v>Filtration system volume</v>
      </c>
      <c r="C479" s="251">
        <f>'Energy and Water'!F65</f>
        <v>0</v>
      </c>
      <c r="D479" s="131">
        <f>'Energy and Water'!G65</f>
        <v>0</v>
      </c>
    </row>
    <row r="480" spans="2:14" ht="15.75" customHeight="1">
      <c r="B480" s="2" t="str">
        <f>'Energy and Water'!E66</f>
        <v>Fish Sump volume</v>
      </c>
      <c r="C480" s="251">
        <f>'Energy and Water'!F66</f>
        <v>0</v>
      </c>
      <c r="D480" s="131">
        <f>'Energy and Water'!G66</f>
        <v>0</v>
      </c>
    </row>
    <row r="481" spans="2:4" ht="15.75" customHeight="1">
      <c r="B481" s="578" t="str">
        <f>'Energy and Water'!E67</f>
        <v xml:space="preserve">Total Fish System </v>
      </c>
      <c r="C481" s="888">
        <f>'Energy and Water'!F67</f>
        <v>0</v>
      </c>
      <c r="D481" s="880">
        <f>'Energy and Water'!G67</f>
        <v>0</v>
      </c>
    </row>
    <row r="482" spans="2:4" ht="15.75" customHeight="1">
      <c r="B482" s="2" t="str">
        <f>'Energy and Water'!E68</f>
        <v>Plant Sump</v>
      </c>
      <c r="C482" s="251">
        <f>'Energy and Water'!F68</f>
        <v>60</v>
      </c>
      <c r="D482" s="131">
        <f>'Energy and Water'!G68</f>
        <v>499.8</v>
      </c>
    </row>
    <row r="483" spans="2:4" ht="15.75" customHeight="1">
      <c r="B483" s="2" t="str">
        <f>'Energy and Water'!E69</f>
        <v>Mineralization Tank</v>
      </c>
      <c r="C483" s="251">
        <f>'Energy and Water'!F69</f>
        <v>0</v>
      </c>
      <c r="D483" s="131">
        <f>'Energy and Water'!G69</f>
        <v>0</v>
      </c>
    </row>
    <row r="484" spans="2:4" ht="15.75" customHeight="1">
      <c r="B484" s="2" t="str">
        <f>'Energy and Water'!E70</f>
        <v>Media Beds</v>
      </c>
      <c r="C484" s="251">
        <f>'Energy and Water'!F70</f>
        <v>0</v>
      </c>
      <c r="D484" s="131">
        <f>'Energy and Water'!G70</f>
        <v>0</v>
      </c>
    </row>
    <row r="485" spans="2:4" ht="15.75" customHeight="1">
      <c r="B485" s="2" t="str">
        <f>'Energy and Water'!E71</f>
        <v>DWC Transplanting Trough(s)</v>
      </c>
      <c r="C485" s="833">
        <f>'Energy and Water'!F71</f>
        <v>0</v>
      </c>
      <c r="D485" s="131">
        <f>'Energy and Water'!G71</f>
        <v>0</v>
      </c>
    </row>
    <row r="486" spans="2:4" ht="15.75" customHeight="1">
      <c r="B486" s="2" t="str">
        <f>'Energy and Water'!E72</f>
        <v>DWC Growout Trough(s)</v>
      </c>
      <c r="C486" s="833">
        <f>'Energy and Water'!F72</f>
        <v>0</v>
      </c>
      <c r="D486" s="131">
        <f>'Energy and Water'!G72</f>
        <v>0</v>
      </c>
    </row>
    <row r="487" spans="2:4" ht="15.75" customHeight="1">
      <c r="B487" s="578" t="str">
        <f>'Energy and Water'!E73</f>
        <v xml:space="preserve">Total Plant System </v>
      </c>
      <c r="C487" s="880">
        <f>'Energy and Water'!F73</f>
        <v>60</v>
      </c>
      <c r="D487" s="880">
        <f>'Energy and Water'!G73</f>
        <v>499.8</v>
      </c>
    </row>
    <row r="488" spans="2:4" ht="15.75" customHeight="1">
      <c r="B488" s="578" t="str">
        <f>'Energy and Water'!E74</f>
        <v xml:space="preserve">Total System </v>
      </c>
      <c r="C488" s="880">
        <f>'Energy and Water'!F74</f>
        <v>60</v>
      </c>
      <c r="D488" s="880">
        <f>'Energy and Water'!G74</f>
        <v>499.8</v>
      </c>
    </row>
    <row r="489" spans="2:4" ht="15.75" customHeight="1">
      <c r="B489" s="2" t="str">
        <f>'Energy and Water'!E75</f>
        <v>Monthly top off as % of total</v>
      </c>
      <c r="C489" s="127">
        <f>'Energy and Water'!F75</f>
        <v>0.3</v>
      </c>
      <c r="D489" s="251">
        <f>'Energy and Water'!G75</f>
        <v>0</v>
      </c>
    </row>
    <row r="490" spans="2:4" ht="15.75" customHeight="1">
      <c r="B490" s="2" t="str">
        <f>'Energy and Water'!E76</f>
        <v>avg. monthly top off</v>
      </c>
      <c r="C490" s="131">
        <f>'Energy and Water'!F76</f>
        <v>18</v>
      </c>
      <c r="D490" s="251">
        <f>'Energy and Water'!G76</f>
        <v>0</v>
      </c>
    </row>
    <row r="491" spans="2:4" ht="15.75" customHeight="1">
      <c r="B491" s="2" t="str">
        <f>'Energy and Water'!E77</f>
        <v>Estimated Annual consumption</v>
      </c>
      <c r="C491" s="131">
        <f>'Energy and Water'!F77</f>
        <v>216</v>
      </c>
      <c r="D491" s="251">
        <f>'Energy and Water'!G77</f>
        <v>0</v>
      </c>
    </row>
    <row r="492" spans="2:4" ht="15.75" customHeight="1">
      <c r="B492" s="2" t="str">
        <f>'Energy and Water'!E78</f>
        <v>Consumption plus initial fill</v>
      </c>
      <c r="C492" s="131">
        <f>'Energy and Water'!F78</f>
        <v>276</v>
      </c>
      <c r="D492" s="251">
        <f>'Energy and Water'!G78</f>
        <v>0</v>
      </c>
    </row>
    <row r="493" spans="2:4" ht="15.75" customHeight="1">
      <c r="B493" s="2" t="str">
        <f>'Energy and Water'!E79</f>
        <v>Initial Fill</v>
      </c>
      <c r="C493" s="131">
        <f>'Energy and Water'!F79</f>
        <v>60</v>
      </c>
      <c r="D493" s="87">
        <f>'Energy and Water'!G79</f>
        <v>0</v>
      </c>
    </row>
    <row r="494" spans="2:4" ht="15.75" customHeight="1">
      <c r="B494" s="2" t="e">
        <f>'Energy and Water'!#REF!</f>
        <v>#REF!</v>
      </c>
      <c r="C494" s="131" t="e">
        <f>'Energy and Water'!#REF!</f>
        <v>#REF!</v>
      </c>
      <c r="D494" s="87">
        <f>'Energy and Water'!H11</f>
        <v>0</v>
      </c>
    </row>
    <row r="495" spans="2:4" ht="15.75" customHeight="1">
      <c r="B495" s="964" t="str">
        <f>'Energy and Water'!E80</f>
        <v xml:space="preserve">Avg. Annual Consumption </v>
      </c>
      <c r="C495" s="880">
        <f>'Energy and Water'!F80</f>
        <v>216</v>
      </c>
      <c r="D495" s="913">
        <f>'Energy and Water'!G80</f>
        <v>0</v>
      </c>
    </row>
    <row r="496" spans="2:4" ht="15.75" customHeight="1">
      <c r="B496" s="912">
        <f>'Energy and Water'!E81</f>
        <v>0</v>
      </c>
      <c r="C496" s="912">
        <f>'Energy and Water'!F81</f>
        <v>0</v>
      </c>
      <c r="D496" s="912">
        <f>'Energy and Water'!G81</f>
        <v>0</v>
      </c>
    </row>
    <row r="497" spans="1:26" ht="15.75" customHeight="1">
      <c r="B497" s="6" t="s">
        <v>964</v>
      </c>
      <c r="C497" s="912">
        <f>'Energy and Water'!F82</f>
        <v>0</v>
      </c>
      <c r="D497" s="912">
        <f>'Energy and Water'!G82</f>
        <v>0</v>
      </c>
    </row>
    <row r="498" spans="1:26" ht="15.75" customHeight="1">
      <c r="B498" s="571" t="str">
        <f>'Salaries and Training'!A4</f>
        <v>Position</v>
      </c>
      <c r="C498" s="572" t="str">
        <f>'Salaries and Training'!C4</f>
        <v>Year 1</v>
      </c>
      <c r="D498" s="572" t="str">
        <f>'Salaries and Training'!D4</f>
        <v>Year 2</v>
      </c>
      <c r="E498" s="572" t="str">
        <f>'Salaries and Training'!E4</f>
        <v>Year 3</v>
      </c>
      <c r="F498" s="572" t="str">
        <f>'Salaries and Training'!F4</f>
        <v>Year 4</v>
      </c>
    </row>
    <row r="499" spans="1:26" ht="15.75" customHeight="1">
      <c r="B499" s="2" t="str">
        <f>'Salaries and Training'!A5</f>
        <v>Farm Manager</v>
      </c>
      <c r="C499" s="886">
        <f>'Salaries and Training'!C5</f>
        <v>44095.999999999993</v>
      </c>
      <c r="D499" s="886">
        <f>'Salaries and Training'!D5</f>
        <v>44095.999999999993</v>
      </c>
      <c r="E499" s="886">
        <f>'Salaries and Training'!E5</f>
        <v>44095.999999999993</v>
      </c>
      <c r="F499" s="886">
        <f>'Salaries and Training'!F5</f>
        <v>44095.999999999993</v>
      </c>
    </row>
    <row r="500" spans="1:26" ht="15.75" customHeight="1">
      <c r="B500" s="2" t="str">
        <f>'Salaries and Training'!A6</f>
        <v>Assistant</v>
      </c>
      <c r="C500" s="886" t="str">
        <f>'Salaries and Training'!C6</f>
        <v/>
      </c>
      <c r="D500" s="886" t="str">
        <f>'Salaries and Training'!D6</f>
        <v/>
      </c>
      <c r="E500" s="886" t="str">
        <f>'Salaries and Training'!E6</f>
        <v/>
      </c>
      <c r="F500" s="886" t="str">
        <f>'Salaries and Training'!F6</f>
        <v/>
      </c>
    </row>
    <row r="501" spans="1:26" ht="15.75" customHeight="1">
      <c r="B501" s="2" t="str">
        <f>'Salaries and Training'!A7</f>
        <v>Assistant</v>
      </c>
      <c r="C501" s="886" t="str">
        <f>'Salaries and Training'!C7</f>
        <v/>
      </c>
      <c r="D501" s="886" t="str">
        <f>'Salaries and Training'!D7</f>
        <v/>
      </c>
      <c r="E501" s="886" t="str">
        <f>'Salaries and Training'!E7</f>
        <v/>
      </c>
      <c r="F501" s="886" t="str">
        <f>'Salaries and Training'!F7</f>
        <v/>
      </c>
    </row>
    <row r="502" spans="1:26" ht="15.75" customHeight="1">
      <c r="B502" s="2" t="str">
        <f>'Salaries and Training'!A8</f>
        <v>Intern</v>
      </c>
      <c r="C502" s="886" t="str">
        <f>'Salaries and Training'!C8</f>
        <v/>
      </c>
      <c r="D502" s="886" t="str">
        <f>'Salaries and Training'!D8</f>
        <v/>
      </c>
      <c r="E502" s="886" t="str">
        <f>'Salaries and Training'!E8</f>
        <v/>
      </c>
      <c r="F502" s="886" t="str">
        <f>'Salaries and Training'!F8</f>
        <v/>
      </c>
    </row>
    <row r="503" spans="1:26" ht="15.75" customHeight="1">
      <c r="B503" s="2" t="str">
        <f>'Salaries and Training'!A9</f>
        <v/>
      </c>
      <c r="C503" s="886" t="str">
        <f>'Salaries and Training'!C9</f>
        <v/>
      </c>
      <c r="D503" s="886" t="str">
        <f>'Salaries and Training'!D9</f>
        <v/>
      </c>
      <c r="E503" s="886" t="str">
        <f>'Salaries and Training'!E9</f>
        <v/>
      </c>
      <c r="F503" s="886" t="str">
        <f>'Salaries and Training'!F9</f>
        <v/>
      </c>
    </row>
    <row r="504" spans="1:26" ht="15.75" customHeight="1">
      <c r="B504" s="578" t="str">
        <f>'Salaries and Training'!A12</f>
        <v>Labor Total</v>
      </c>
      <c r="C504" s="889">
        <f>'Salaries and Training'!C12</f>
        <v>44095.999999999993</v>
      </c>
      <c r="D504" s="889">
        <f>'Salaries and Training'!D12</f>
        <v>44095.999999999993</v>
      </c>
      <c r="E504" s="889">
        <f>'Salaries and Training'!E12</f>
        <v>44095.999999999993</v>
      </c>
      <c r="F504" s="889">
        <f>'Salaries and Training'!F12</f>
        <v>44095.999999999993</v>
      </c>
    </row>
    <row r="505" spans="1:26" ht="15.75" customHeight="1"/>
    <row r="506" spans="1:26" ht="15.75" customHeight="1">
      <c r="B506" s="6" t="s">
        <v>793</v>
      </c>
    </row>
    <row r="507" spans="1:26" ht="15.75" customHeight="1">
      <c r="B507" s="571" t="str">
        <f>'Salaries and Training'!A13</f>
        <v>Employee Training</v>
      </c>
      <c r="C507" s="572" t="str">
        <f>'Salaries and Training'!C4</f>
        <v>Year 1</v>
      </c>
      <c r="D507" s="572" t="str">
        <f>'Salaries and Training'!D4</f>
        <v>Year 2</v>
      </c>
      <c r="E507" s="572" t="str">
        <f>'Salaries and Training'!E4</f>
        <v>Year 3</v>
      </c>
      <c r="F507" s="572" t="str">
        <f>'Salaries and Training'!F4</f>
        <v>Year 4</v>
      </c>
    </row>
    <row r="508" spans="1:26" ht="15.75" customHeight="1">
      <c r="B508" s="2" t="s">
        <v>796</v>
      </c>
      <c r="C508" s="886">
        <f>'Salaries and Training'!C13</f>
        <v>0</v>
      </c>
      <c r="D508" s="886">
        <f>'Salaries and Training'!D13</f>
        <v>0</v>
      </c>
      <c r="E508" s="886">
        <f>'Salaries and Training'!E13</f>
        <v>0</v>
      </c>
      <c r="F508" s="886">
        <f>'Salaries and Training'!F13</f>
        <v>0</v>
      </c>
    </row>
    <row r="509" spans="1:26" ht="15.75" customHeight="1"/>
    <row r="510" spans="1:26" ht="15.75" customHeight="1">
      <c r="B510" s="6" t="s">
        <v>965</v>
      </c>
    </row>
    <row r="511" spans="1:26" ht="15.75" customHeight="1">
      <c r="A511" s="13"/>
      <c r="B511" s="890" t="str">
        <f>'REV &amp; COGS'!A92</f>
        <v>Microgreens</v>
      </c>
      <c r="C511" s="907" t="str">
        <f>'REV &amp; COGS'!B92</f>
        <v>Seed cost per flat</v>
      </c>
      <c r="D511" s="907" t="str">
        <f>'REV &amp; COGS'!C92</f>
        <v>Media cost per flat</v>
      </c>
      <c r="E511" s="907" t="str">
        <f>'REV &amp; COGS'!D92</f>
        <v>Product Sold by</v>
      </c>
      <c r="F511" s="891" t="str">
        <f>'REV &amp; COGS'!E92</f>
        <v>Cost per flat</v>
      </c>
      <c r="G511" s="891" t="str">
        <f>'REV &amp; COGS'!F92</f>
        <v>Packaging Type</v>
      </c>
      <c r="H511" s="891" t="str">
        <f>'REV &amp; COGS'!G92</f>
        <v>Packaging Cost per unit</v>
      </c>
      <c r="I511" s="891" t="str">
        <f>'REV &amp; COGS'!H92</f>
        <v>Total Cost per unit</v>
      </c>
      <c r="J511" s="891" t="str">
        <f>'REV &amp; COGS'!I92</f>
        <v>Total trays</v>
      </c>
      <c r="K511" s="891" t="str">
        <f>'REV &amp; COGS'!J92</f>
        <v>Annual cost per trays</v>
      </c>
      <c r="L511" s="13"/>
      <c r="M511" s="13"/>
      <c r="N511" s="13"/>
      <c r="O511" s="13"/>
      <c r="P511" s="13"/>
      <c r="Q511" s="13"/>
      <c r="R511" s="13"/>
      <c r="S511" s="13"/>
      <c r="T511" s="13"/>
      <c r="U511" s="13"/>
      <c r="V511" s="13"/>
      <c r="W511" s="13"/>
      <c r="X511" s="13"/>
      <c r="Y511" s="13"/>
      <c r="Z511" s="13"/>
    </row>
    <row r="512" spans="1:26" ht="15.75" customHeight="1">
      <c r="B512" s="2" t="str">
        <f>'REV &amp; COGS'!A93</f>
        <v>pea shoots</v>
      </c>
      <c r="C512" s="87">
        <f>'REV &amp; COGS'!B93</f>
        <v>0</v>
      </c>
      <c r="D512" s="87">
        <f>'REV &amp; COGS'!C93</f>
        <v>0</v>
      </c>
      <c r="E512" s="58">
        <f>'REV &amp; COGS'!D93</f>
        <v>0</v>
      </c>
      <c r="F512" s="87">
        <f>'REV &amp; COGS'!E93</f>
        <v>0</v>
      </c>
      <c r="G512" s="251">
        <f>'REV &amp; COGS'!F93</f>
        <v>0</v>
      </c>
      <c r="H512" s="87" t="str">
        <f>'REV &amp; COGS'!G93</f>
        <v/>
      </c>
      <c r="I512" s="87" t="str">
        <f>'REV &amp; COGS'!H93</f>
        <v/>
      </c>
      <c r="J512" s="131">
        <f>'REV &amp; COGS'!I93</f>
        <v>156</v>
      </c>
      <c r="K512" s="886" t="str">
        <f>'REV &amp; COGS'!J93</f>
        <v/>
      </c>
    </row>
    <row r="513" spans="2:11" ht="15.75" customHeight="1">
      <c r="B513" s="2" t="str">
        <f>'REV &amp; COGS'!A94</f>
        <v/>
      </c>
      <c r="C513" s="87">
        <f>'REV &amp; COGS'!B94</f>
        <v>0</v>
      </c>
      <c r="D513" s="87">
        <f>'REV &amp; COGS'!C94</f>
        <v>0</v>
      </c>
      <c r="E513" s="58">
        <f>'REV &amp; COGS'!D94</f>
        <v>0</v>
      </c>
      <c r="F513" s="87">
        <f>'REV &amp; COGS'!E94</f>
        <v>0</v>
      </c>
      <c r="G513" s="251">
        <f>'REV &amp; COGS'!F94</f>
        <v>0</v>
      </c>
      <c r="H513" s="87" t="str">
        <f>'REV &amp; COGS'!G94</f>
        <v/>
      </c>
      <c r="I513" s="87" t="str">
        <f>'REV &amp; COGS'!H94</f>
        <v/>
      </c>
      <c r="J513" s="131" t="str">
        <f>'REV &amp; COGS'!I94</f>
        <v/>
      </c>
      <c r="K513" s="886" t="str">
        <f>'REV &amp; COGS'!J94</f>
        <v/>
      </c>
    </row>
    <row r="514" spans="2:11" ht="15.75" customHeight="1">
      <c r="B514" s="2" t="str">
        <f>'REV &amp; COGS'!A95</f>
        <v/>
      </c>
      <c r="C514" s="87">
        <f>'REV &amp; COGS'!B95</f>
        <v>0</v>
      </c>
      <c r="D514" s="87">
        <f>'REV &amp; COGS'!C95</f>
        <v>0</v>
      </c>
      <c r="E514" s="58">
        <f>'REV &amp; COGS'!D95</f>
        <v>0</v>
      </c>
      <c r="F514" s="87">
        <f>'REV &amp; COGS'!E95</f>
        <v>0</v>
      </c>
      <c r="G514" s="251">
        <f>'REV &amp; COGS'!F95</f>
        <v>0</v>
      </c>
      <c r="H514" s="87" t="str">
        <f>'REV &amp; COGS'!G95</f>
        <v/>
      </c>
      <c r="I514" s="87" t="str">
        <f>'REV &amp; COGS'!H95</f>
        <v/>
      </c>
      <c r="J514" s="131" t="str">
        <f>'REV &amp; COGS'!I95</f>
        <v/>
      </c>
      <c r="K514" s="886" t="str">
        <f>'REV &amp; COGS'!J95</f>
        <v/>
      </c>
    </row>
    <row r="515" spans="2:11" ht="15.75" customHeight="1">
      <c r="B515" s="2" t="str">
        <f>'REV &amp; COGS'!A96</f>
        <v/>
      </c>
      <c r="C515" s="87">
        <f>'REV &amp; COGS'!B96</f>
        <v>0</v>
      </c>
      <c r="D515" s="87">
        <f>'REV &amp; COGS'!C96</f>
        <v>0</v>
      </c>
      <c r="E515" s="58">
        <f>'REV &amp; COGS'!D96</f>
        <v>0</v>
      </c>
      <c r="F515" s="87">
        <f>'REV &amp; COGS'!E96</f>
        <v>0</v>
      </c>
      <c r="G515" s="251">
        <f>'REV &amp; COGS'!F96</f>
        <v>0</v>
      </c>
      <c r="H515" s="87" t="str">
        <f>'REV &amp; COGS'!G96</f>
        <v/>
      </c>
      <c r="I515" s="87" t="str">
        <f>'REV &amp; COGS'!H96</f>
        <v/>
      </c>
      <c r="J515" s="131" t="str">
        <f>'REV &amp; COGS'!I96</f>
        <v/>
      </c>
      <c r="K515" s="886" t="str">
        <f>'REV &amp; COGS'!J96</f>
        <v/>
      </c>
    </row>
    <row r="516" spans="2:11" ht="15.75" hidden="1" customHeight="1">
      <c r="B516" s="2" t="str">
        <f>'REV &amp; COGS'!A97</f>
        <v/>
      </c>
      <c r="C516" s="87">
        <f>'REV &amp; COGS'!B97</f>
        <v>0</v>
      </c>
      <c r="D516" s="87">
        <f>'REV &amp; COGS'!C97</f>
        <v>0</v>
      </c>
      <c r="E516" s="58">
        <f>'REV &amp; COGS'!D97</f>
        <v>0</v>
      </c>
      <c r="F516" s="87">
        <f>'REV &amp; COGS'!E97</f>
        <v>0</v>
      </c>
      <c r="G516" s="251">
        <f>'REV &amp; COGS'!F97</f>
        <v>0</v>
      </c>
      <c r="H516" s="87" t="str">
        <f>'REV &amp; COGS'!G97</f>
        <v/>
      </c>
      <c r="I516" s="87" t="str">
        <f>'REV &amp; COGS'!H97</f>
        <v/>
      </c>
      <c r="J516" s="131" t="str">
        <f>'REV &amp; COGS'!I97</f>
        <v/>
      </c>
      <c r="K516" s="886" t="str">
        <f>'REV &amp; COGS'!J97</f>
        <v/>
      </c>
    </row>
    <row r="517" spans="2:11" ht="15.75" hidden="1" customHeight="1">
      <c r="B517" s="2" t="str">
        <f>'REV &amp; COGS'!A98</f>
        <v/>
      </c>
      <c r="C517" s="87">
        <f>'REV &amp; COGS'!B98</f>
        <v>0</v>
      </c>
      <c r="D517" s="87">
        <f>'REV &amp; COGS'!C98</f>
        <v>0</v>
      </c>
      <c r="E517" s="58">
        <f>'REV &amp; COGS'!D98</f>
        <v>0</v>
      </c>
      <c r="F517" s="87">
        <f>'REV &amp; COGS'!E98</f>
        <v>0</v>
      </c>
      <c r="G517" s="251">
        <f>'REV &amp; COGS'!F98</f>
        <v>0</v>
      </c>
      <c r="H517" s="87" t="str">
        <f>'REV &amp; COGS'!G98</f>
        <v/>
      </c>
      <c r="I517" s="87" t="str">
        <f>'REV &amp; COGS'!H98</f>
        <v/>
      </c>
      <c r="J517" s="131" t="str">
        <f>'REV &amp; COGS'!I98</f>
        <v/>
      </c>
      <c r="K517" s="886" t="str">
        <f>'REV &amp; COGS'!J98</f>
        <v/>
      </c>
    </row>
    <row r="518" spans="2:11" ht="15.75" hidden="1" customHeight="1">
      <c r="B518" s="2" t="str">
        <f>'REV &amp; COGS'!A99</f>
        <v/>
      </c>
      <c r="C518" s="87">
        <f>'REV &amp; COGS'!B99</f>
        <v>0</v>
      </c>
      <c r="D518" s="87">
        <f>'REV &amp; COGS'!C99</f>
        <v>0</v>
      </c>
      <c r="E518" s="58">
        <f>'REV &amp; COGS'!D99</f>
        <v>0</v>
      </c>
      <c r="F518" s="87">
        <f>'REV &amp; COGS'!E99</f>
        <v>0</v>
      </c>
      <c r="G518" s="251">
        <f>'REV &amp; COGS'!F99</f>
        <v>0</v>
      </c>
      <c r="H518" s="87" t="str">
        <f>'REV &amp; COGS'!G99</f>
        <v/>
      </c>
      <c r="I518" s="87" t="str">
        <f>'REV &amp; COGS'!H99</f>
        <v/>
      </c>
      <c r="J518" s="131" t="str">
        <f>'REV &amp; COGS'!I99</f>
        <v/>
      </c>
      <c r="K518" s="886" t="str">
        <f>'REV &amp; COGS'!J99</f>
        <v/>
      </c>
    </row>
    <row r="519" spans="2:11" ht="15.75" hidden="1" customHeight="1">
      <c r="B519" s="2" t="str">
        <f>'REV &amp; COGS'!A100</f>
        <v/>
      </c>
      <c r="C519" s="87">
        <f>'REV &amp; COGS'!B100</f>
        <v>0</v>
      </c>
      <c r="D519" s="87">
        <f>'REV &amp; COGS'!C100</f>
        <v>0</v>
      </c>
      <c r="E519" s="58">
        <f>'REV &amp; COGS'!D100</f>
        <v>0</v>
      </c>
      <c r="F519" s="87">
        <f>'REV &amp; COGS'!E100</f>
        <v>0</v>
      </c>
      <c r="G519" s="251">
        <f>'REV &amp; COGS'!F100</f>
        <v>0</v>
      </c>
      <c r="H519" s="87" t="str">
        <f>'REV &amp; COGS'!G100</f>
        <v/>
      </c>
      <c r="I519" s="87" t="str">
        <f>'REV &amp; COGS'!H100</f>
        <v/>
      </c>
      <c r="J519" s="131" t="str">
        <f>'REV &amp; COGS'!I100</f>
        <v/>
      </c>
      <c r="K519" s="886" t="str">
        <f>'REV &amp; COGS'!J100</f>
        <v/>
      </c>
    </row>
    <row r="520" spans="2:11" ht="15.75" hidden="1" customHeight="1">
      <c r="B520" s="2" t="str">
        <f>'REV &amp; COGS'!A101</f>
        <v/>
      </c>
      <c r="C520" s="87">
        <f>'REV &amp; COGS'!B101</f>
        <v>0</v>
      </c>
      <c r="D520" s="87">
        <f>'REV &amp; COGS'!C101</f>
        <v>0</v>
      </c>
      <c r="E520" s="58">
        <f>'REV &amp; COGS'!D101</f>
        <v>0</v>
      </c>
      <c r="F520" s="87">
        <f>'REV &amp; COGS'!E101</f>
        <v>0</v>
      </c>
      <c r="G520" s="251">
        <f>'REV &amp; COGS'!F101</f>
        <v>0</v>
      </c>
      <c r="H520" s="87" t="str">
        <f>'REV &amp; COGS'!G101</f>
        <v/>
      </c>
      <c r="I520" s="87" t="str">
        <f>'REV &amp; COGS'!H101</f>
        <v/>
      </c>
      <c r="J520" s="131" t="str">
        <f>'REV &amp; COGS'!I101</f>
        <v/>
      </c>
      <c r="K520" s="886" t="str">
        <f>'REV &amp; COGS'!J101</f>
        <v/>
      </c>
    </row>
    <row r="521" spans="2:11" ht="15.75" hidden="1" customHeight="1">
      <c r="B521" s="2" t="str">
        <f>'REV &amp; COGS'!A102</f>
        <v/>
      </c>
      <c r="C521" s="87">
        <f>'REV &amp; COGS'!B102</f>
        <v>0</v>
      </c>
      <c r="D521" s="87">
        <f>'REV &amp; COGS'!C102</f>
        <v>0</v>
      </c>
      <c r="E521" s="58">
        <f>'REV &amp; COGS'!D102</f>
        <v>0</v>
      </c>
      <c r="F521" s="87">
        <f>'REV &amp; COGS'!E102</f>
        <v>0</v>
      </c>
      <c r="G521" s="251">
        <f>'REV &amp; COGS'!F102</f>
        <v>0</v>
      </c>
      <c r="H521" s="87" t="str">
        <f>'REV &amp; COGS'!G102</f>
        <v/>
      </c>
      <c r="I521" s="87" t="str">
        <f>'REV &amp; COGS'!H102</f>
        <v/>
      </c>
      <c r="J521" s="131" t="str">
        <f>'REV &amp; COGS'!I102</f>
        <v/>
      </c>
      <c r="K521" s="886" t="str">
        <f>'REV &amp; COGS'!J102</f>
        <v/>
      </c>
    </row>
    <row r="522" spans="2:11" ht="15.75" hidden="1" customHeight="1">
      <c r="B522" s="2" t="str">
        <f>'REV &amp; COGS'!A103</f>
        <v/>
      </c>
      <c r="C522" s="87">
        <f>'REV &amp; COGS'!B103</f>
        <v>0</v>
      </c>
      <c r="D522" s="87">
        <f>'REV &amp; COGS'!C103</f>
        <v>0</v>
      </c>
      <c r="E522" s="58">
        <f>'REV &amp; COGS'!D103</f>
        <v>0</v>
      </c>
      <c r="F522" s="87">
        <f>'REV &amp; COGS'!E103</f>
        <v>0</v>
      </c>
      <c r="G522" s="251">
        <f>'REV &amp; COGS'!F103</f>
        <v>0</v>
      </c>
      <c r="H522" s="87" t="str">
        <f>'REV &amp; COGS'!G103</f>
        <v/>
      </c>
      <c r="I522" s="87" t="str">
        <f>'REV &amp; COGS'!H103</f>
        <v/>
      </c>
      <c r="J522" s="131" t="str">
        <f>'REV &amp; COGS'!I103</f>
        <v/>
      </c>
      <c r="K522" s="886" t="str">
        <f>'REV &amp; COGS'!J103</f>
        <v/>
      </c>
    </row>
    <row r="523" spans="2:11" ht="15.75" hidden="1" customHeight="1">
      <c r="B523" s="2" t="str">
        <f>'REV &amp; COGS'!A104</f>
        <v/>
      </c>
      <c r="C523" s="87">
        <f>'REV &amp; COGS'!B104</f>
        <v>0</v>
      </c>
      <c r="D523" s="87">
        <f>'REV &amp; COGS'!C104</f>
        <v>0</v>
      </c>
      <c r="E523" s="58">
        <f>'REV &amp; COGS'!D104</f>
        <v>0</v>
      </c>
      <c r="F523" s="87">
        <f>'REV &amp; COGS'!E104</f>
        <v>0</v>
      </c>
      <c r="G523" s="251">
        <f>'REV &amp; COGS'!F104</f>
        <v>0</v>
      </c>
      <c r="H523" s="87" t="str">
        <f>'REV &amp; COGS'!G104</f>
        <v/>
      </c>
      <c r="I523" s="87" t="str">
        <f>'REV &amp; COGS'!H104</f>
        <v/>
      </c>
      <c r="J523" s="131" t="str">
        <f>'REV &amp; COGS'!I104</f>
        <v/>
      </c>
      <c r="K523" s="886" t="str">
        <f>'REV &amp; COGS'!J104</f>
        <v/>
      </c>
    </row>
    <row r="524" spans="2:11" ht="15.75" hidden="1" customHeight="1">
      <c r="B524" s="2" t="str">
        <f>'REV &amp; COGS'!A105</f>
        <v/>
      </c>
      <c r="C524" s="87">
        <f>'REV &amp; COGS'!B105</f>
        <v>0</v>
      </c>
      <c r="D524" s="87">
        <f>'REV &amp; COGS'!C105</f>
        <v>0</v>
      </c>
      <c r="E524" s="58">
        <f>'REV &amp; COGS'!D105</f>
        <v>0</v>
      </c>
      <c r="F524" s="87">
        <f>'REV &amp; COGS'!E105</f>
        <v>0</v>
      </c>
      <c r="G524" s="251">
        <f>'REV &amp; COGS'!F105</f>
        <v>0</v>
      </c>
      <c r="H524" s="87" t="str">
        <f>'REV &amp; COGS'!G105</f>
        <v/>
      </c>
      <c r="I524" s="87" t="str">
        <f>'REV &amp; COGS'!H105</f>
        <v/>
      </c>
      <c r="J524" s="131" t="str">
        <f>'REV &amp; COGS'!I105</f>
        <v/>
      </c>
      <c r="K524" s="886" t="str">
        <f>'REV &amp; COGS'!J105</f>
        <v/>
      </c>
    </row>
    <row r="525" spans="2:11" ht="15.75" hidden="1" customHeight="1">
      <c r="B525" s="2" t="str">
        <f>'REV &amp; COGS'!A106</f>
        <v/>
      </c>
      <c r="C525" s="87">
        <f>'REV &amp; COGS'!B106</f>
        <v>0</v>
      </c>
      <c r="D525" s="87">
        <f>'REV &amp; COGS'!C106</f>
        <v>0</v>
      </c>
      <c r="E525" s="58">
        <f>'REV &amp; COGS'!D106</f>
        <v>0</v>
      </c>
      <c r="F525" s="87">
        <f>'REV &amp; COGS'!E106</f>
        <v>0</v>
      </c>
      <c r="G525" s="251">
        <f>'REV &amp; COGS'!F106</f>
        <v>0</v>
      </c>
      <c r="H525" s="87" t="str">
        <f>'REV &amp; COGS'!G106</f>
        <v/>
      </c>
      <c r="I525" s="87" t="str">
        <f>'REV &amp; COGS'!H106</f>
        <v/>
      </c>
      <c r="J525" s="131" t="str">
        <f>'REV &amp; COGS'!I106</f>
        <v/>
      </c>
      <c r="K525" s="886" t="str">
        <f>'REV &amp; COGS'!J106</f>
        <v/>
      </c>
    </row>
    <row r="526" spans="2:11" ht="15.75" customHeight="1">
      <c r="B526" s="578" t="str">
        <f>'REV &amp; COGS'!A107</f>
        <v>Totals</v>
      </c>
      <c r="C526" s="588">
        <f>'REV &amp; COGS'!B107</f>
        <v>0</v>
      </c>
      <c r="D526" s="588">
        <f>'REV &amp; COGS'!C107</f>
        <v>0</v>
      </c>
      <c r="E526" s="588">
        <f>'REV &amp; COGS'!D107</f>
        <v>0</v>
      </c>
      <c r="F526" s="588">
        <f>'REV &amp; COGS'!E107</f>
        <v>0</v>
      </c>
      <c r="G526" s="623">
        <f>'REV &amp; COGS'!F107</f>
        <v>0</v>
      </c>
      <c r="H526" s="588">
        <f>'REV &amp; COGS'!G107</f>
        <v>0</v>
      </c>
      <c r="I526" s="588">
        <f>'REV &amp; COGS'!H107</f>
        <v>0</v>
      </c>
      <c r="J526" s="880">
        <f>'REV &amp; COGS'!I107</f>
        <v>156</v>
      </c>
      <c r="K526" s="889">
        <f>'REV &amp; COGS'!J107</f>
        <v>0</v>
      </c>
    </row>
    <row r="527" spans="2:11" ht="15.75" customHeight="1">
      <c r="B527" s="912">
        <f>'REV &amp; COGS'!A108</f>
        <v>0</v>
      </c>
    </row>
    <row r="528" spans="2:11" ht="15.75" customHeight="1">
      <c r="B528" s="344" t="s">
        <v>475</v>
      </c>
      <c r="C528" s="965" t="str">
        <f>'REV &amp; COGS'!G11</f>
        <v>Sale price per lb</v>
      </c>
      <c r="D528" s="966" t="str">
        <f>'Summary Data'!I11</f>
        <v>Year 1</v>
      </c>
      <c r="E528" s="966" t="str">
        <f>'Summary Data'!J11</f>
        <v>Year 2</v>
      </c>
      <c r="F528" s="966" t="str">
        <f>'Summary Data'!K11</f>
        <v>Year 3</v>
      </c>
      <c r="G528" s="966" t="str">
        <f>'Summary Data'!L11</f>
        <v>Year 4</v>
      </c>
    </row>
    <row r="529" spans="2:7" ht="15.75" customHeight="1">
      <c r="B529" s="2">
        <f>'REV &amp; COGS'!A10</f>
        <v>0</v>
      </c>
      <c r="C529" s="87">
        <f>'REV &amp; COGS'!G12</f>
        <v>0</v>
      </c>
      <c r="D529" s="886">
        <f>'Summary Data'!I15</f>
        <v>0</v>
      </c>
      <c r="E529" s="886">
        <f>'Summary Data'!J15</f>
        <v>0</v>
      </c>
      <c r="F529" s="886">
        <f>'Summary Data'!K15</f>
        <v>0</v>
      </c>
      <c r="G529" s="886">
        <f>'Summary Data'!L15</f>
        <v>0</v>
      </c>
    </row>
    <row r="530" spans="2:7" ht="15.75" customHeight="1">
      <c r="B530" s="912">
        <f>'REV &amp; COGS'!A111</f>
        <v>0</v>
      </c>
    </row>
    <row r="531" spans="2:7" ht="15.75" customHeight="1">
      <c r="B531" s="912">
        <f>'REV &amp; COGS'!A112</f>
        <v>0</v>
      </c>
    </row>
    <row r="532" spans="2:7" ht="15.75" customHeight="1">
      <c r="B532" s="912">
        <f>'REV &amp; COGS'!A113</f>
        <v>0</v>
      </c>
    </row>
    <row r="533" spans="2:7" ht="15.75" customHeight="1"/>
    <row r="534" spans="2:7" ht="15.75" customHeight="1"/>
    <row r="535" spans="2:7" ht="15.75" customHeight="1"/>
    <row r="536" spans="2:7" ht="15.75" customHeight="1"/>
    <row r="537" spans="2:7" ht="15.75" customHeight="1"/>
    <row r="538" spans="2:7" ht="15.75" customHeight="1"/>
    <row r="539" spans="2:7" ht="15.75" customHeight="1"/>
    <row r="540" spans="2:7" ht="15.75" customHeight="1"/>
    <row r="541" spans="2:7" ht="15.75" customHeight="1"/>
    <row r="542" spans="2:7" ht="15.75" customHeight="1"/>
    <row r="543" spans="2:7" ht="15.75" customHeight="1"/>
    <row r="544" spans="2:7"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48135"/>
    <outlinePr summaryBelow="0" summaryRight="0"/>
  </sheetPr>
  <dimension ref="A1:AB1000"/>
  <sheetViews>
    <sheetView showGridLines="0" workbookViewId="0">
      <selection activeCell="F4" sqref="F4"/>
    </sheetView>
  </sheetViews>
  <sheetFormatPr defaultColWidth="14.44140625" defaultRowHeight="15" customHeight="1"/>
  <cols>
    <col min="1" max="1" width="3.109375" customWidth="1"/>
    <col min="2" max="2" width="39.5546875" customWidth="1"/>
    <col min="3" max="3" width="10.33203125" customWidth="1"/>
    <col min="4" max="4" width="8" customWidth="1"/>
    <col min="5" max="5" width="2.6640625" customWidth="1"/>
    <col min="6" max="6" width="20.33203125" customWidth="1"/>
    <col min="7" max="7" width="9.5546875" customWidth="1"/>
    <col min="8" max="8" width="12" customWidth="1"/>
    <col min="9" max="9" width="11.88671875" customWidth="1"/>
    <col min="10" max="10" width="11.33203125" customWidth="1"/>
    <col min="11" max="11" width="10.5546875" customWidth="1"/>
    <col min="12" max="12" width="11.33203125" customWidth="1"/>
    <col min="13" max="13" width="10.44140625" customWidth="1"/>
    <col min="14" max="15" width="10.88671875" customWidth="1"/>
    <col min="16" max="16" width="2.33203125" customWidth="1"/>
    <col min="17" max="17" width="17.6640625" customWidth="1"/>
    <col min="18" max="18" width="15.21875" customWidth="1"/>
    <col min="19" max="20" width="9.5546875" customWidth="1"/>
    <col min="21" max="21" width="9.6640625" customWidth="1"/>
    <col min="22" max="22" width="9" customWidth="1"/>
    <col min="23" max="23" width="9.5546875" customWidth="1"/>
    <col min="24" max="25" width="10" customWidth="1"/>
    <col min="26" max="28" width="17.33203125" customWidth="1"/>
  </cols>
  <sheetData>
    <row r="1" spans="1:28" ht="32.25" customHeight="1">
      <c r="A1" s="27"/>
      <c r="B1" s="90" t="s">
        <v>348</v>
      </c>
      <c r="C1" s="24"/>
      <c r="D1" s="91"/>
      <c r="E1" s="24"/>
      <c r="F1" s="24"/>
      <c r="G1" s="24"/>
      <c r="H1" s="92"/>
      <c r="I1" s="92"/>
      <c r="J1" s="92"/>
      <c r="K1" s="92"/>
      <c r="L1" s="93"/>
      <c r="M1" s="92"/>
      <c r="N1" s="92"/>
      <c r="O1" s="92"/>
      <c r="P1" s="94"/>
      <c r="Q1" s="94"/>
      <c r="R1" s="95"/>
      <c r="S1" s="95"/>
      <c r="T1" s="95"/>
      <c r="U1" s="95"/>
      <c r="V1" s="95"/>
      <c r="W1" s="94"/>
      <c r="X1" s="24"/>
      <c r="Y1" s="24"/>
      <c r="Z1" s="28"/>
      <c r="AA1" s="28"/>
      <c r="AB1" s="28"/>
    </row>
    <row r="2" spans="1:28" ht="16.5" customHeight="1">
      <c r="A2" s="28"/>
      <c r="B2" s="96" t="s">
        <v>349</v>
      </c>
      <c r="C2" s="96"/>
      <c r="D2" s="96"/>
      <c r="E2" s="96"/>
      <c r="F2" s="1047"/>
      <c r="G2" s="1"/>
      <c r="H2" s="97" t="s">
        <v>350</v>
      </c>
      <c r="I2" s="98"/>
      <c r="J2" s="99">
        <v>6</v>
      </c>
      <c r="K2" s="92"/>
      <c r="L2" s="100" t="s">
        <v>351</v>
      </c>
      <c r="M2" s="98"/>
      <c r="N2" s="99">
        <v>8</v>
      </c>
      <c r="O2" s="92"/>
      <c r="P2" s="94"/>
      <c r="Q2" s="94"/>
      <c r="R2" s="95"/>
      <c r="S2" s="95"/>
      <c r="T2" s="95"/>
      <c r="U2" s="95"/>
      <c r="V2" s="95"/>
      <c r="W2" s="94"/>
      <c r="X2" s="24"/>
      <c r="Y2" s="24"/>
      <c r="Z2" s="28"/>
      <c r="AA2" s="28"/>
      <c r="AB2" s="28"/>
    </row>
    <row r="3" spans="1:28" ht="16.5" customHeight="1">
      <c r="A3" s="101"/>
      <c r="B3" s="91"/>
      <c r="C3" s="102"/>
      <c r="D3" s="102"/>
      <c r="E3" s="102"/>
      <c r="F3" s="102"/>
      <c r="G3" s="91"/>
      <c r="H3" s="103" t="s">
        <v>352</v>
      </c>
      <c r="I3" s="104"/>
      <c r="J3" s="105"/>
      <c r="K3" s="106"/>
      <c r="L3" s="103" t="s">
        <v>352</v>
      </c>
      <c r="M3" s="104"/>
      <c r="N3" s="105"/>
      <c r="O3" s="106"/>
      <c r="P3" s="107"/>
      <c r="Q3" s="107"/>
      <c r="R3" s="108"/>
      <c r="S3" s="108"/>
      <c r="T3" s="108"/>
      <c r="U3" s="108"/>
      <c r="V3" s="108"/>
      <c r="W3" s="107"/>
      <c r="X3" s="91"/>
      <c r="Y3" s="91"/>
      <c r="Z3" s="101"/>
      <c r="AA3" s="101"/>
      <c r="AB3" s="101"/>
    </row>
    <row r="4" spans="1:28" ht="15.75" customHeight="1">
      <c r="A4" s="109"/>
      <c r="B4" s="110" t="s">
        <v>353</v>
      </c>
      <c r="C4" s="1"/>
      <c r="D4" s="91"/>
      <c r="E4" s="111"/>
      <c r="F4" s="112" t="s">
        <v>354</v>
      </c>
      <c r="G4" s="111"/>
      <c r="H4" s="113"/>
      <c r="I4" s="1"/>
      <c r="J4" s="114"/>
      <c r="K4" s="114"/>
      <c r="L4" s="115"/>
      <c r="M4" s="1"/>
      <c r="N4" s="114"/>
      <c r="O4" s="113"/>
      <c r="P4" s="28"/>
      <c r="Q4" s="1041" t="s">
        <v>976</v>
      </c>
      <c r="R4" s="28"/>
      <c r="S4" s="28"/>
      <c r="T4" s="28"/>
      <c r="U4" s="28"/>
      <c r="V4" s="28"/>
      <c r="W4" s="28"/>
      <c r="X4" s="28"/>
      <c r="Y4" s="28"/>
      <c r="Z4" s="28"/>
      <c r="AA4" s="28"/>
      <c r="AB4" s="28"/>
    </row>
    <row r="5" spans="1:28" ht="61.5" customHeight="1">
      <c r="A5" s="109"/>
      <c r="B5" s="1043" t="s">
        <v>355</v>
      </c>
      <c r="C5" s="1044"/>
      <c r="D5" s="1045"/>
      <c r="E5" s="1046"/>
      <c r="F5" s="1042" t="s">
        <v>971</v>
      </c>
      <c r="G5" s="1042"/>
      <c r="H5" s="1042"/>
      <c r="I5" s="8"/>
      <c r="J5" s="8"/>
      <c r="K5" s="8"/>
      <c r="L5" s="8"/>
      <c r="M5" s="8"/>
      <c r="N5" s="8"/>
      <c r="O5" s="8"/>
      <c r="P5" s="28"/>
      <c r="Q5" s="1038" t="s">
        <v>975</v>
      </c>
      <c r="R5" s="1038"/>
      <c r="S5" s="1038"/>
      <c r="T5" s="1038"/>
      <c r="U5" s="1038"/>
      <c r="V5" s="1038"/>
      <c r="W5" s="1038"/>
      <c r="X5" s="28"/>
      <c r="Y5" s="28"/>
      <c r="Z5" s="28"/>
      <c r="AA5" s="28"/>
      <c r="AB5" s="28"/>
    </row>
    <row r="6" spans="1:28" ht="27" customHeight="1">
      <c r="A6" s="109"/>
      <c r="B6" s="116" t="s">
        <v>356</v>
      </c>
      <c r="C6" s="117"/>
      <c r="D6" s="1039" t="s">
        <v>972</v>
      </c>
      <c r="E6" s="24"/>
      <c r="F6" s="972" t="s">
        <v>357</v>
      </c>
      <c r="G6" s="973"/>
      <c r="H6" s="973"/>
      <c r="I6" s="973"/>
      <c r="J6" s="973"/>
      <c r="K6" s="973"/>
      <c r="L6" s="973"/>
      <c r="M6" s="973"/>
      <c r="N6" s="973"/>
      <c r="O6" s="974"/>
      <c r="P6" s="28"/>
      <c r="Q6" s="1023" t="s">
        <v>967</v>
      </c>
      <c r="R6" s="1024"/>
      <c r="S6" s="1024"/>
      <c r="T6" s="1024"/>
      <c r="U6" s="1021"/>
      <c r="V6" s="1021"/>
      <c r="W6" s="1"/>
      <c r="X6" s="1"/>
      <c r="Y6" s="1"/>
      <c r="Z6" s="1"/>
      <c r="AA6" s="1"/>
      <c r="AB6" s="1"/>
    </row>
    <row r="7" spans="1:28" ht="39.6">
      <c r="A7" s="118"/>
      <c r="B7" s="119" t="s">
        <v>358</v>
      </c>
      <c r="C7" s="120"/>
      <c r="D7" s="121" t="str">
        <f>IF('Please Read First'!$C$11="Metric", "m", "ft")</f>
        <v>ft</v>
      </c>
      <c r="E7" s="28"/>
      <c r="F7" s="122" t="s">
        <v>359</v>
      </c>
      <c r="G7" s="123" t="s">
        <v>360</v>
      </c>
      <c r="H7" s="123" t="s">
        <v>361</v>
      </c>
      <c r="I7" s="123" t="s">
        <v>362</v>
      </c>
      <c r="J7" s="123" t="str">
        <f>IF('Please Read First'!$C$11="Metric", "Plant Density per m2", "Plant Density per ft2")</f>
        <v>Plant Density per ft2</v>
      </c>
      <c r="K7" s="123" t="s">
        <v>363</v>
      </c>
      <c r="L7" s="124" t="s">
        <v>364</v>
      </c>
      <c r="M7" s="123" t="s">
        <v>363</v>
      </c>
      <c r="N7" s="125" t="s">
        <v>365</v>
      </c>
      <c r="O7" s="125" t="s">
        <v>366</v>
      </c>
      <c r="P7" s="28"/>
      <c r="Q7" s="1025" t="s">
        <v>359</v>
      </c>
      <c r="R7" s="1026" t="s">
        <v>968</v>
      </c>
      <c r="S7" s="1026" t="s">
        <v>969</v>
      </c>
      <c r="T7" s="1027"/>
      <c r="U7" s="1021"/>
      <c r="V7" s="1021"/>
      <c r="W7" s="1"/>
      <c r="X7" s="1"/>
      <c r="Y7" s="1"/>
      <c r="Z7" s="1"/>
      <c r="AA7" s="1"/>
      <c r="AB7" s="1"/>
    </row>
    <row r="8" spans="1:28" ht="13.8">
      <c r="A8" s="118"/>
      <c r="B8" s="119" t="s">
        <v>367</v>
      </c>
      <c r="C8" s="120"/>
      <c r="D8" s="121" t="str">
        <f>IF('Please Read First'!$C$11="Metric", "m", "ft")</f>
        <v>ft</v>
      </c>
      <c r="E8" s="109"/>
      <c r="F8" s="126" t="s">
        <v>368</v>
      </c>
      <c r="G8" s="5">
        <v>10</v>
      </c>
      <c r="H8" s="127">
        <f t="shared" ref="H8:H21" si="0">IF(G8="","",IF($G$22="Error - SUM Exceeds Total # or Rafts in C18","Error",IF(G8="","",G8/$G$22)))</f>
        <v>0.20833333333333334</v>
      </c>
      <c r="I8" s="5">
        <v>28</v>
      </c>
      <c r="J8" s="128" t="str">
        <f t="shared" ref="J8:J21" si="1">IF($C$13=0,"",IF(I8="","",I8/$C$13))</f>
        <v/>
      </c>
      <c r="K8" s="65">
        <f t="shared" ref="K8:K21" si="2">IF(G8="","",IF(I8="","",G8*I8))</f>
        <v>280</v>
      </c>
      <c r="L8" s="129">
        <v>5</v>
      </c>
      <c r="M8" s="65">
        <f t="shared" ref="M8:M21" si="3">IF(K8="","",IF(L8="", "",IF(G8="","", (26/L8*K8))))</f>
        <v>1456</v>
      </c>
      <c r="N8" s="130">
        <v>0.05</v>
      </c>
      <c r="O8" s="131">
        <f t="shared" ref="O8:O21" si="4">IF(M8="","",M8*(1-N8))</f>
        <v>1383.2</v>
      </c>
      <c r="P8" s="28"/>
      <c r="Q8" s="1028" t="str">
        <f>IF(F8="", "", F8)</f>
        <v>Romaine</v>
      </c>
      <c r="R8" s="1033">
        <f>IFERROR(K8/L8, "")</f>
        <v>56</v>
      </c>
      <c r="S8" s="1034" t="str">
        <f>IFERROR(R8/$C$32, "")</f>
        <v/>
      </c>
      <c r="T8" s="1035"/>
      <c r="U8" s="1021"/>
      <c r="V8" s="1021"/>
      <c r="W8" s="1"/>
      <c r="X8" s="1"/>
      <c r="Y8" s="1"/>
      <c r="Z8" s="1"/>
      <c r="AA8" s="1"/>
      <c r="AB8" s="1"/>
    </row>
    <row r="9" spans="1:28" ht="13.8">
      <c r="A9" s="118"/>
      <c r="B9" s="119" t="s">
        <v>369</v>
      </c>
      <c r="C9" s="132">
        <f>C8*C7*C6</f>
        <v>0</v>
      </c>
      <c r="D9" s="31" t="str">
        <f>IF('Please Read First'!$C$11="Metric","m2", "ft2")</f>
        <v>ft2</v>
      </c>
      <c r="E9" s="109"/>
      <c r="F9" s="126" t="s">
        <v>370</v>
      </c>
      <c r="G9" s="5">
        <v>10</v>
      </c>
      <c r="H9" s="127">
        <f t="shared" si="0"/>
        <v>0.20833333333333334</v>
      </c>
      <c r="I9" s="5">
        <v>20</v>
      </c>
      <c r="J9" s="128" t="str">
        <f t="shared" si="1"/>
        <v/>
      </c>
      <c r="K9" s="65">
        <f t="shared" si="2"/>
        <v>200</v>
      </c>
      <c r="L9" s="129">
        <v>5</v>
      </c>
      <c r="M9" s="65">
        <f t="shared" si="3"/>
        <v>1040</v>
      </c>
      <c r="N9" s="130">
        <v>0.05</v>
      </c>
      <c r="O9" s="131">
        <f t="shared" si="4"/>
        <v>988</v>
      </c>
      <c r="P9" s="28"/>
      <c r="Q9" s="1028" t="str">
        <f t="shared" ref="Q9:Q21" si="5">IF(F9="", "", F9)</f>
        <v>Bibb Lettuce</v>
      </c>
      <c r="R9" s="1033">
        <f t="shared" ref="R9:R21" si="6">IFERROR(K9/L9, "")</f>
        <v>40</v>
      </c>
      <c r="S9" s="1034" t="str">
        <f t="shared" ref="S9:S21" si="7">IFERROR(R9/$C$32, "")</f>
        <v/>
      </c>
      <c r="T9" s="1035"/>
      <c r="U9" s="1021"/>
      <c r="V9" s="1021"/>
      <c r="W9" s="1"/>
      <c r="X9" s="1"/>
      <c r="Y9" s="1"/>
      <c r="Z9" s="1"/>
      <c r="AA9" s="1"/>
      <c r="AB9" s="1"/>
    </row>
    <row r="10" spans="1:28" ht="13.8">
      <c r="A10" s="109"/>
      <c r="B10" s="133" t="s">
        <v>371</v>
      </c>
      <c r="C10" s="134"/>
      <c r="D10" s="31" t="str">
        <f>IF('Please Read First'!$C$11="Metric","cm", "in")</f>
        <v>in</v>
      </c>
      <c r="E10" s="109"/>
      <c r="F10" s="126" t="s">
        <v>372</v>
      </c>
      <c r="G10" s="5">
        <v>10</v>
      </c>
      <c r="H10" s="127">
        <f t="shared" si="0"/>
        <v>0.20833333333333334</v>
      </c>
      <c r="I10" s="5">
        <v>24</v>
      </c>
      <c r="J10" s="128" t="str">
        <f t="shared" si="1"/>
        <v/>
      </c>
      <c r="K10" s="65">
        <f t="shared" si="2"/>
        <v>240</v>
      </c>
      <c r="L10" s="129">
        <v>4.5</v>
      </c>
      <c r="M10" s="65">
        <f t="shared" si="3"/>
        <v>1386.6666666666667</v>
      </c>
      <c r="N10" s="130">
        <v>0.05</v>
      </c>
      <c r="O10" s="131">
        <f t="shared" si="4"/>
        <v>1317.3333333333333</v>
      </c>
      <c r="P10" s="28"/>
      <c r="Q10" s="1028" t="str">
        <f t="shared" si="5"/>
        <v>Green Star</v>
      </c>
      <c r="R10" s="1033">
        <f t="shared" si="6"/>
        <v>53.333333333333336</v>
      </c>
      <c r="S10" s="1034" t="str">
        <f t="shared" si="7"/>
        <v/>
      </c>
      <c r="T10" s="1035"/>
      <c r="U10" s="1021"/>
      <c r="V10" s="1021"/>
      <c r="W10" s="1"/>
      <c r="X10" s="1"/>
      <c r="Y10" s="1"/>
      <c r="Z10" s="1"/>
      <c r="AA10" s="1"/>
      <c r="AB10" s="1"/>
    </row>
    <row r="11" spans="1:28" ht="13.8">
      <c r="A11" s="109"/>
      <c r="B11" s="15" t="s">
        <v>373</v>
      </c>
      <c r="C11" s="135"/>
      <c r="D11" s="121" t="str">
        <f>IF('Please Read First'!$C$11="Metric", "m", "ft")</f>
        <v>ft</v>
      </c>
      <c r="E11" s="109"/>
      <c r="F11" s="126" t="s">
        <v>374</v>
      </c>
      <c r="G11" s="5">
        <v>10</v>
      </c>
      <c r="H11" s="127">
        <f t="shared" si="0"/>
        <v>0.20833333333333334</v>
      </c>
      <c r="I11" s="5">
        <v>24</v>
      </c>
      <c r="J11" s="128" t="str">
        <f t="shared" si="1"/>
        <v/>
      </c>
      <c r="K11" s="65">
        <f t="shared" si="2"/>
        <v>240</v>
      </c>
      <c r="L11" s="129">
        <v>4</v>
      </c>
      <c r="M11" s="65">
        <f t="shared" si="3"/>
        <v>1560</v>
      </c>
      <c r="N11" s="130">
        <v>0.05</v>
      </c>
      <c r="O11" s="131">
        <f t="shared" si="4"/>
        <v>1482</v>
      </c>
      <c r="P11" s="28"/>
      <c r="Q11" s="1028" t="str">
        <f t="shared" si="5"/>
        <v>Mustard Greens</v>
      </c>
      <c r="R11" s="1033">
        <f t="shared" si="6"/>
        <v>60</v>
      </c>
      <c r="S11" s="1034" t="str">
        <f t="shared" si="7"/>
        <v/>
      </c>
      <c r="T11" s="1035"/>
      <c r="U11" s="1021"/>
      <c r="V11" s="1021"/>
      <c r="W11" s="1"/>
      <c r="X11" s="1"/>
      <c r="Y11" s="1"/>
      <c r="Z11" s="1"/>
      <c r="AA11" s="1"/>
      <c r="AB11" s="1"/>
    </row>
    <row r="12" spans="1:28" ht="13.8">
      <c r="A12" s="136"/>
      <c r="B12" s="15" t="s">
        <v>375</v>
      </c>
      <c r="C12" s="135"/>
      <c r="D12" s="121" t="str">
        <f>IF('Please Read First'!$C$11="Metric", "m", "ft")</f>
        <v>ft</v>
      </c>
      <c r="E12" s="109"/>
      <c r="F12" s="126" t="s">
        <v>376</v>
      </c>
      <c r="G12" s="5">
        <v>8</v>
      </c>
      <c r="H12" s="127">
        <f t="shared" si="0"/>
        <v>0.16666666666666666</v>
      </c>
      <c r="I12" s="5">
        <v>24</v>
      </c>
      <c r="J12" s="128" t="str">
        <f t="shared" si="1"/>
        <v/>
      </c>
      <c r="K12" s="65">
        <f t="shared" si="2"/>
        <v>192</v>
      </c>
      <c r="L12" s="129">
        <v>5</v>
      </c>
      <c r="M12" s="65">
        <f t="shared" si="3"/>
        <v>998.40000000000009</v>
      </c>
      <c r="N12" s="130">
        <v>0.05</v>
      </c>
      <c r="O12" s="131">
        <f t="shared" si="4"/>
        <v>948.48</v>
      </c>
      <c r="P12" s="28"/>
      <c r="Q12" s="1028" t="str">
        <f t="shared" si="5"/>
        <v>Basil</v>
      </c>
      <c r="R12" s="1033">
        <f t="shared" si="6"/>
        <v>38.4</v>
      </c>
      <c r="S12" s="1034" t="str">
        <f t="shared" si="7"/>
        <v/>
      </c>
      <c r="T12" s="1035"/>
      <c r="U12" s="1021"/>
      <c r="V12" s="1021"/>
      <c r="W12" s="1"/>
      <c r="X12" s="1"/>
      <c r="Y12" s="1"/>
      <c r="Z12" s="1"/>
      <c r="AA12" s="1"/>
      <c r="AB12" s="1"/>
    </row>
    <row r="13" spans="1:28" ht="13.8">
      <c r="A13" s="109"/>
      <c r="B13" s="15" t="s">
        <v>377</v>
      </c>
      <c r="C13" s="132">
        <f>C11*C12</f>
        <v>0</v>
      </c>
      <c r="D13" s="31" t="str">
        <f>IF('Please Read First'!$C$11="Metric","m2", "ft2")</f>
        <v>ft2</v>
      </c>
      <c r="E13" s="24"/>
      <c r="F13" s="126"/>
      <c r="G13" s="5"/>
      <c r="H13" s="127" t="str">
        <f t="shared" si="0"/>
        <v/>
      </c>
      <c r="I13" s="5"/>
      <c r="J13" s="128" t="str">
        <f t="shared" si="1"/>
        <v/>
      </c>
      <c r="K13" s="65" t="str">
        <f t="shared" si="2"/>
        <v/>
      </c>
      <c r="L13" s="129"/>
      <c r="M13" s="65" t="str">
        <f t="shared" si="3"/>
        <v/>
      </c>
      <c r="N13" s="130"/>
      <c r="O13" s="131" t="str">
        <f t="shared" si="4"/>
        <v/>
      </c>
      <c r="P13" s="28"/>
      <c r="Q13" s="1028" t="str">
        <f t="shared" si="5"/>
        <v/>
      </c>
      <c r="R13" s="1033" t="str">
        <f t="shared" si="6"/>
        <v/>
      </c>
      <c r="S13" s="1034" t="str">
        <f t="shared" si="7"/>
        <v/>
      </c>
      <c r="T13" s="1035"/>
      <c r="U13" s="1021"/>
      <c r="V13" s="1021"/>
      <c r="W13" s="1"/>
      <c r="X13" s="1"/>
      <c r="Y13" s="1"/>
      <c r="Z13" s="1"/>
      <c r="AA13" s="1"/>
      <c r="AB13" s="1"/>
    </row>
    <row r="14" spans="1:28" ht="13.8">
      <c r="A14" s="118"/>
      <c r="B14" s="137" t="s">
        <v>378</v>
      </c>
      <c r="C14" s="138" t="str">
        <f>IFERROR(ROUNDUP(C9/C13,0),"")</f>
        <v/>
      </c>
      <c r="D14" s="139"/>
      <c r="E14" s="28"/>
      <c r="F14" s="126"/>
      <c r="G14" s="140"/>
      <c r="H14" s="127" t="str">
        <f t="shared" si="0"/>
        <v/>
      </c>
      <c r="I14" s="5"/>
      <c r="J14" s="128" t="str">
        <f t="shared" si="1"/>
        <v/>
      </c>
      <c r="K14" s="65" t="str">
        <f t="shared" si="2"/>
        <v/>
      </c>
      <c r="L14" s="129"/>
      <c r="M14" s="65" t="str">
        <f t="shared" si="3"/>
        <v/>
      </c>
      <c r="N14" s="130"/>
      <c r="O14" s="131" t="str">
        <f t="shared" si="4"/>
        <v/>
      </c>
      <c r="P14" s="1"/>
      <c r="Q14" s="1028" t="str">
        <f t="shared" si="5"/>
        <v/>
      </c>
      <c r="R14" s="1033" t="str">
        <f t="shared" si="6"/>
        <v/>
      </c>
      <c r="S14" s="1034" t="str">
        <f t="shared" si="7"/>
        <v/>
      </c>
      <c r="T14" s="1035"/>
      <c r="U14" s="1021"/>
      <c r="V14" s="1021"/>
      <c r="W14" s="1"/>
      <c r="X14" s="1"/>
      <c r="Y14" s="1"/>
      <c r="Z14" s="1"/>
      <c r="AA14" s="1"/>
      <c r="AB14" s="1"/>
    </row>
    <row r="15" spans="1:28" ht="13.8">
      <c r="A15" s="109"/>
      <c r="B15" s="15" t="s">
        <v>379</v>
      </c>
      <c r="C15" s="141"/>
      <c r="D15" s="142"/>
      <c r="E15" s="28"/>
      <c r="F15" s="126"/>
      <c r="G15" s="140"/>
      <c r="H15" s="127" t="str">
        <f t="shared" si="0"/>
        <v/>
      </c>
      <c r="I15" s="5"/>
      <c r="J15" s="128" t="str">
        <f t="shared" si="1"/>
        <v/>
      </c>
      <c r="K15" s="65" t="str">
        <f t="shared" si="2"/>
        <v/>
      </c>
      <c r="L15" s="129"/>
      <c r="M15" s="65" t="str">
        <f t="shared" si="3"/>
        <v/>
      </c>
      <c r="N15" s="130"/>
      <c r="O15" s="131" t="str">
        <f t="shared" si="4"/>
        <v/>
      </c>
      <c r="P15" s="1"/>
      <c r="Q15" s="1028" t="str">
        <f t="shared" si="5"/>
        <v/>
      </c>
      <c r="R15" s="1033" t="str">
        <f t="shared" si="6"/>
        <v/>
      </c>
      <c r="S15" s="1034" t="str">
        <f t="shared" si="7"/>
        <v/>
      </c>
      <c r="T15" s="1035"/>
      <c r="U15" s="1021"/>
      <c r="V15" s="1021"/>
      <c r="W15" s="1"/>
      <c r="X15" s="1"/>
      <c r="Y15" s="1"/>
      <c r="Z15" s="1"/>
      <c r="AA15" s="1"/>
      <c r="AB15" s="1"/>
    </row>
    <row r="16" spans="1:28" ht="13.8">
      <c r="A16" s="109"/>
      <c r="B16" s="143" t="s">
        <v>380</v>
      </c>
      <c r="C16" s="144" t="str">
        <f>IFERROR(C15/C13, "")</f>
        <v/>
      </c>
      <c r="D16" s="31" t="str">
        <f>IF('Please Read First'!$C$11="Metric","m2", "ft2")</f>
        <v>ft2</v>
      </c>
      <c r="E16" s="28"/>
      <c r="F16" s="126"/>
      <c r="G16" s="140"/>
      <c r="H16" s="127" t="str">
        <f t="shared" si="0"/>
        <v/>
      </c>
      <c r="I16" s="5"/>
      <c r="J16" s="128" t="str">
        <f t="shared" si="1"/>
        <v/>
      </c>
      <c r="K16" s="65" t="str">
        <f t="shared" si="2"/>
        <v/>
      </c>
      <c r="L16" s="129"/>
      <c r="M16" s="65" t="str">
        <f t="shared" si="3"/>
        <v/>
      </c>
      <c r="N16" s="130"/>
      <c r="O16" s="131" t="str">
        <f t="shared" si="4"/>
        <v/>
      </c>
      <c r="P16" s="1"/>
      <c r="Q16" s="1028" t="str">
        <f t="shared" si="5"/>
        <v/>
      </c>
      <c r="R16" s="1033" t="str">
        <f t="shared" si="6"/>
        <v/>
      </c>
      <c r="S16" s="1034" t="str">
        <f t="shared" si="7"/>
        <v/>
      </c>
      <c r="T16" s="1035"/>
      <c r="U16" s="1021"/>
      <c r="V16" s="1021"/>
      <c r="W16" s="74"/>
      <c r="X16" s="1"/>
      <c r="Y16" s="1"/>
      <c r="Z16" s="1"/>
      <c r="AA16" s="1"/>
      <c r="AB16" s="1"/>
    </row>
    <row r="17" spans="1:28" ht="13.8">
      <c r="A17" s="109"/>
      <c r="B17" s="2" t="s">
        <v>381</v>
      </c>
      <c r="C17" s="146" t="str">
        <f>IFERROR(C16*C9, "")</f>
        <v/>
      </c>
      <c r="D17" s="31"/>
      <c r="E17" s="28"/>
      <c r="F17" s="126"/>
      <c r="G17" s="140"/>
      <c r="H17" s="127" t="str">
        <f t="shared" si="0"/>
        <v/>
      </c>
      <c r="I17" s="5"/>
      <c r="J17" s="128" t="str">
        <f t="shared" si="1"/>
        <v/>
      </c>
      <c r="K17" s="65" t="str">
        <f t="shared" si="2"/>
        <v/>
      </c>
      <c r="L17" s="129"/>
      <c r="M17" s="65" t="str">
        <f t="shared" si="3"/>
        <v/>
      </c>
      <c r="N17" s="130"/>
      <c r="O17" s="131" t="str">
        <f t="shared" si="4"/>
        <v/>
      </c>
      <c r="P17" s="1"/>
      <c r="Q17" s="1028" t="str">
        <f t="shared" si="5"/>
        <v/>
      </c>
      <c r="R17" s="1033" t="str">
        <f t="shared" si="6"/>
        <v/>
      </c>
      <c r="S17" s="1034" t="str">
        <f t="shared" si="7"/>
        <v/>
      </c>
      <c r="T17" s="1035"/>
      <c r="U17" s="1021"/>
      <c r="V17" s="1021"/>
      <c r="W17" s="74"/>
      <c r="X17" s="1"/>
      <c r="Y17" s="1"/>
      <c r="Z17" s="1"/>
      <c r="AA17" s="1"/>
      <c r="AB17" s="1"/>
    </row>
    <row r="18" spans="1:28" ht="13.8">
      <c r="A18" s="136"/>
      <c r="B18" s="119" t="s">
        <v>382</v>
      </c>
      <c r="C18" s="147"/>
      <c r="D18" s="148"/>
      <c r="E18" s="28"/>
      <c r="F18" s="126"/>
      <c r="G18" s="140"/>
      <c r="H18" s="127" t="str">
        <f t="shared" si="0"/>
        <v/>
      </c>
      <c r="I18" s="5"/>
      <c r="J18" s="128" t="str">
        <f t="shared" si="1"/>
        <v/>
      </c>
      <c r="K18" s="65" t="str">
        <f t="shared" si="2"/>
        <v/>
      </c>
      <c r="L18" s="129"/>
      <c r="M18" s="65" t="str">
        <f t="shared" si="3"/>
        <v/>
      </c>
      <c r="N18" s="130"/>
      <c r="O18" s="131" t="str">
        <f t="shared" si="4"/>
        <v/>
      </c>
      <c r="P18" s="1"/>
      <c r="Q18" s="1028" t="str">
        <f t="shared" si="5"/>
        <v/>
      </c>
      <c r="R18" s="1033" t="str">
        <f t="shared" si="6"/>
        <v/>
      </c>
      <c r="S18" s="1034" t="str">
        <f t="shared" si="7"/>
        <v/>
      </c>
      <c r="T18" s="1035"/>
      <c r="U18" s="1021"/>
      <c r="V18" s="1021"/>
      <c r="W18" s="1"/>
      <c r="X18" s="1"/>
      <c r="Y18" s="1"/>
      <c r="Z18" s="1"/>
      <c r="AA18" s="1"/>
      <c r="AB18" s="1"/>
    </row>
    <row r="19" spans="1:28" ht="13.8">
      <c r="A19" s="109"/>
      <c r="B19" s="2" t="s">
        <v>383</v>
      </c>
      <c r="C19" s="149" t="str">
        <f>IFERROR(52/C18, "")</f>
        <v/>
      </c>
      <c r="D19" s="148"/>
      <c r="E19" s="24"/>
      <c r="F19" s="126"/>
      <c r="G19" s="140"/>
      <c r="H19" s="127" t="str">
        <f t="shared" si="0"/>
        <v/>
      </c>
      <c r="I19" s="5"/>
      <c r="J19" s="128" t="str">
        <f t="shared" si="1"/>
        <v/>
      </c>
      <c r="K19" s="65" t="str">
        <f t="shared" si="2"/>
        <v/>
      </c>
      <c r="L19" s="129"/>
      <c r="M19" s="65" t="str">
        <f t="shared" si="3"/>
        <v/>
      </c>
      <c r="N19" s="130"/>
      <c r="O19" s="131" t="str">
        <f t="shared" si="4"/>
        <v/>
      </c>
      <c r="P19" s="1"/>
      <c r="Q19" s="1028" t="str">
        <f t="shared" si="5"/>
        <v/>
      </c>
      <c r="R19" s="1033" t="str">
        <f t="shared" si="6"/>
        <v/>
      </c>
      <c r="S19" s="1034" t="str">
        <f t="shared" si="7"/>
        <v/>
      </c>
      <c r="T19" s="1035"/>
      <c r="U19" s="1021"/>
      <c r="V19" s="1021"/>
      <c r="W19" s="1"/>
      <c r="X19" s="1"/>
      <c r="Y19" s="1"/>
      <c r="Z19" s="1"/>
      <c r="AA19" s="1"/>
      <c r="AB19" s="1"/>
    </row>
    <row r="20" spans="1:28" ht="13.8">
      <c r="A20" s="150"/>
      <c r="B20" s="2" t="s">
        <v>384</v>
      </c>
      <c r="C20" s="146" t="str">
        <f>IFERROR(C19*C17, "")</f>
        <v/>
      </c>
      <c r="D20" s="31"/>
      <c r="E20" s="28"/>
      <c r="F20" s="126"/>
      <c r="G20" s="140"/>
      <c r="H20" s="127" t="str">
        <f t="shared" si="0"/>
        <v/>
      </c>
      <c r="I20" s="5"/>
      <c r="J20" s="128" t="str">
        <f t="shared" si="1"/>
        <v/>
      </c>
      <c r="K20" s="65" t="str">
        <f t="shared" si="2"/>
        <v/>
      </c>
      <c r="L20" s="129"/>
      <c r="M20" s="65" t="str">
        <f t="shared" si="3"/>
        <v/>
      </c>
      <c r="N20" s="130"/>
      <c r="O20" s="131" t="str">
        <f t="shared" si="4"/>
        <v/>
      </c>
      <c r="P20" s="1"/>
      <c r="Q20" s="1028" t="str">
        <f t="shared" si="5"/>
        <v/>
      </c>
      <c r="R20" s="1033" t="str">
        <f t="shared" si="6"/>
        <v/>
      </c>
      <c r="S20" s="1034" t="str">
        <f t="shared" si="7"/>
        <v/>
      </c>
      <c r="T20" s="1035"/>
      <c r="U20" s="1021"/>
      <c r="V20" s="1021"/>
      <c r="W20" s="1"/>
      <c r="X20" s="1"/>
      <c r="Y20" s="1"/>
      <c r="Z20" s="1"/>
      <c r="AA20" s="1"/>
      <c r="AB20" s="1"/>
    </row>
    <row r="21" spans="1:28" ht="15.75" customHeight="1">
      <c r="A21" s="151"/>
      <c r="B21" s="2" t="s">
        <v>385</v>
      </c>
      <c r="C21" s="152"/>
      <c r="D21" s="153"/>
      <c r="E21" s="28"/>
      <c r="F21" s="126"/>
      <c r="G21" s="140"/>
      <c r="H21" s="127" t="str">
        <f t="shared" si="0"/>
        <v/>
      </c>
      <c r="I21" s="5"/>
      <c r="J21" s="128" t="str">
        <f t="shared" si="1"/>
        <v/>
      </c>
      <c r="K21" s="65" t="str">
        <f t="shared" si="2"/>
        <v/>
      </c>
      <c r="L21" s="129"/>
      <c r="M21" s="65" t="str">
        <f t="shared" si="3"/>
        <v/>
      </c>
      <c r="N21" s="130"/>
      <c r="O21" s="131" t="str">
        <f t="shared" si="4"/>
        <v/>
      </c>
      <c r="P21" s="28"/>
      <c r="Q21" s="1028" t="str">
        <f t="shared" si="5"/>
        <v/>
      </c>
      <c r="R21" s="1033" t="str">
        <f t="shared" si="6"/>
        <v/>
      </c>
      <c r="S21" s="1034" t="str">
        <f t="shared" si="7"/>
        <v/>
      </c>
      <c r="T21" s="1035"/>
      <c r="U21" s="1021"/>
      <c r="V21" s="1021"/>
      <c r="W21" s="1"/>
      <c r="X21" s="1"/>
      <c r="Y21" s="1"/>
      <c r="Z21" s="1"/>
      <c r="AA21" s="1"/>
      <c r="AB21" s="1"/>
    </row>
    <row r="22" spans="1:28" ht="15.75" customHeight="1">
      <c r="A22" s="136"/>
      <c r="B22" s="4" t="s">
        <v>386</v>
      </c>
      <c r="C22" s="154" t="str">
        <f>IFERROR(C20*(1-C21),"")</f>
        <v/>
      </c>
      <c r="D22" s="155"/>
      <c r="E22" s="28"/>
      <c r="F22" s="4" t="s">
        <v>387</v>
      </c>
      <c r="G22" s="156">
        <f>IF(SUM(G8:G21)&gt;C14, "Error", SUM(G8:G21))</f>
        <v>48</v>
      </c>
      <c r="H22" s="157"/>
      <c r="I22" s="156"/>
      <c r="J22" s="156"/>
      <c r="K22" s="158">
        <f>SUM(K8:K21)</f>
        <v>1152</v>
      </c>
      <c r="L22" s="159">
        <f>IFERROR(AVERAGE(L8:L21),"")</f>
        <v>4.7</v>
      </c>
      <c r="M22" s="158">
        <f>SUM(M8:M21)</f>
        <v>6441.0666666666675</v>
      </c>
      <c r="N22" s="160"/>
      <c r="O22" s="158">
        <f>SUM(O8:O21)</f>
        <v>6119.0133333333324</v>
      </c>
      <c r="P22" s="28"/>
      <c r="Q22" s="1029"/>
      <c r="R22" s="1037">
        <f>SUM(R8:R21)</f>
        <v>247.73333333333335</v>
      </c>
      <c r="S22" s="1036">
        <f>SUM(S8:S21)</f>
        <v>0</v>
      </c>
      <c r="T22" s="1029"/>
      <c r="U22" s="1021"/>
      <c r="V22" s="1021"/>
      <c r="W22" s="1"/>
      <c r="X22" s="1"/>
      <c r="Y22" s="1"/>
      <c r="Z22" s="1"/>
      <c r="AA22" s="1"/>
      <c r="AB22" s="1"/>
    </row>
    <row r="23" spans="1:28" ht="15.75" customHeight="1">
      <c r="A23" s="109"/>
      <c r="B23" s="161" t="s">
        <v>388</v>
      </c>
      <c r="C23" s="162" t="str">
        <f>IFERROR(C22/12, "")</f>
        <v/>
      </c>
      <c r="D23" s="163"/>
      <c r="E23" s="28"/>
      <c r="F23" s="24"/>
      <c r="G23" s="164" t="str">
        <f>IF(SUM(G8:G21)&gt;C14, "SUM Exceeds Total # or Raft Boards", "")</f>
        <v/>
      </c>
      <c r="H23" s="24"/>
      <c r="I23" s="24"/>
      <c r="J23" s="24"/>
      <c r="K23" s="24"/>
      <c r="L23" s="165"/>
      <c r="M23" s="24"/>
      <c r="N23" s="24"/>
      <c r="O23" s="24"/>
      <c r="P23" s="94"/>
      <c r="Q23" s="1021"/>
      <c r="R23" s="1021"/>
      <c r="S23" s="1021"/>
      <c r="T23" s="1021"/>
      <c r="U23" s="1021"/>
      <c r="V23" s="1021"/>
      <c r="W23" s="1"/>
      <c r="X23" s="1"/>
      <c r="Y23" s="1"/>
      <c r="Z23" s="1"/>
      <c r="AA23" s="1"/>
      <c r="AB23" s="1"/>
    </row>
    <row r="24" spans="1:28" ht="15.75" customHeight="1">
      <c r="A24" s="109"/>
      <c r="B24" s="161" t="s">
        <v>389</v>
      </c>
      <c r="C24" s="162" t="str">
        <f>IFERROR(C22/52, "")</f>
        <v/>
      </c>
      <c r="D24" s="163"/>
      <c r="E24" s="24"/>
      <c r="F24" s="1"/>
      <c r="G24" s="1"/>
      <c r="H24" s="1"/>
      <c r="I24" s="1"/>
      <c r="J24" s="1"/>
      <c r="K24" s="1"/>
      <c r="L24" s="1"/>
      <c r="M24" s="1"/>
      <c r="N24" s="1"/>
      <c r="O24" s="1"/>
      <c r="P24" s="94"/>
      <c r="Q24" s="1021"/>
      <c r="R24" s="1021"/>
      <c r="S24" s="1021"/>
      <c r="T24" s="1021"/>
      <c r="U24" s="1021"/>
      <c r="V24" s="1021"/>
      <c r="W24" s="1"/>
      <c r="X24" s="1"/>
      <c r="Y24" s="1"/>
      <c r="Z24" s="1"/>
      <c r="AA24" s="1"/>
      <c r="AB24" s="1"/>
    </row>
    <row r="25" spans="1:28" ht="15.75" customHeight="1">
      <c r="A25" s="109"/>
      <c r="B25" s="166" t="s">
        <v>390</v>
      </c>
      <c r="C25" s="167"/>
      <c r="D25" s="168"/>
      <c r="E25" s="28"/>
      <c r="F25" s="1"/>
      <c r="G25" s="1"/>
      <c r="H25" s="1"/>
      <c r="I25" s="1"/>
      <c r="J25" s="1"/>
      <c r="K25" s="1"/>
      <c r="L25" s="1"/>
      <c r="M25" s="1"/>
      <c r="N25" s="1"/>
      <c r="O25" s="1"/>
      <c r="P25" s="28"/>
      <c r="Q25" s="1030"/>
      <c r="R25" s="1030"/>
      <c r="S25" s="1030"/>
      <c r="T25" s="1030"/>
      <c r="U25" s="1021"/>
      <c r="V25" s="1021"/>
      <c r="W25" s="1"/>
      <c r="X25" s="1"/>
      <c r="Y25" s="1"/>
      <c r="Z25" s="1"/>
      <c r="AA25" s="1"/>
      <c r="AB25" s="1"/>
    </row>
    <row r="26" spans="1:28" ht="15.75" customHeight="1">
      <c r="A26" s="136"/>
      <c r="B26" s="169" t="s">
        <v>391</v>
      </c>
      <c r="C26" s="170" t="str">
        <f>IFERROR(C25*C22, "")</f>
        <v/>
      </c>
      <c r="D26" s="171"/>
      <c r="E26" s="28"/>
      <c r="F26" s="975" t="s">
        <v>392</v>
      </c>
      <c r="G26" s="973"/>
      <c r="H26" s="973"/>
      <c r="I26" s="973"/>
      <c r="J26" s="973"/>
      <c r="K26" s="973"/>
      <c r="L26" s="973"/>
      <c r="M26" s="973"/>
      <c r="N26" s="973"/>
      <c r="O26" s="974"/>
      <c r="P26" s="28"/>
      <c r="Q26" s="1031" t="s">
        <v>970</v>
      </c>
      <c r="R26" s="1032"/>
      <c r="S26" s="1032"/>
      <c r="T26" s="1032"/>
      <c r="U26" s="1021"/>
      <c r="V26" s="1021"/>
      <c r="W26" s="1"/>
      <c r="X26" s="1"/>
      <c r="Y26" s="1"/>
      <c r="Z26" s="1"/>
      <c r="AA26" s="1"/>
      <c r="AB26" s="1"/>
    </row>
    <row r="27" spans="1:28" ht="25.2" customHeight="1">
      <c r="A27" s="28"/>
      <c r="B27" s="2" t="s">
        <v>393</v>
      </c>
      <c r="C27" s="172" t="str">
        <f>IFERROR(C26/C9, "")</f>
        <v/>
      </c>
      <c r="D27" s="31" t="str">
        <f>IF('Please Read First'!$C$11="Metric","m2", "ft2")</f>
        <v>ft2</v>
      </c>
      <c r="E27" s="24"/>
      <c r="F27" s="122" t="s">
        <v>359</v>
      </c>
      <c r="G27" s="123" t="s">
        <v>360</v>
      </c>
      <c r="H27" s="123" t="s">
        <v>361</v>
      </c>
      <c r="I27" s="123" t="s">
        <v>362</v>
      </c>
      <c r="J27" s="123" t="str">
        <f>IF('Please Read First'!$C$11="Metric", "Plant Density per m2", "Plant Density per ft2")</f>
        <v>Plant Density per ft2</v>
      </c>
      <c r="K27" s="123" t="s">
        <v>363</v>
      </c>
      <c r="L27" s="124" t="s">
        <v>364</v>
      </c>
      <c r="M27" s="123" t="s">
        <v>363</v>
      </c>
      <c r="N27" s="125" t="s">
        <v>365</v>
      </c>
      <c r="O27" s="125" t="s">
        <v>366</v>
      </c>
      <c r="P27" s="28"/>
      <c r="Q27" s="1025" t="s">
        <v>359</v>
      </c>
      <c r="R27" s="1026" t="s">
        <v>968</v>
      </c>
      <c r="S27" s="1026" t="s">
        <v>969</v>
      </c>
      <c r="T27" s="1027"/>
      <c r="U27" s="1021"/>
      <c r="V27" s="1021"/>
      <c r="W27" s="1"/>
      <c r="X27" s="1"/>
      <c r="Y27" s="1"/>
      <c r="Z27" s="1"/>
      <c r="AA27" s="1"/>
      <c r="AB27" s="1"/>
    </row>
    <row r="28" spans="1:28" ht="20.25" customHeight="1">
      <c r="A28" s="109"/>
      <c r="B28" s="2" t="s">
        <v>394</v>
      </c>
      <c r="C28" s="172">
        <f>IFERROR(C9/'Startup Costs'!F4, "")</f>
        <v>0</v>
      </c>
      <c r="D28" s="173"/>
      <c r="E28" s="24"/>
      <c r="F28" s="126" t="s">
        <v>368</v>
      </c>
      <c r="G28" s="5">
        <v>10</v>
      </c>
      <c r="H28" s="127">
        <f t="shared" ref="H28:H41" si="8">IF(G28="","",IF($G$42="Error - SUM Exceeds Total # or Rafts in C18","Error",IF(G28="","",G28/$G$42)))</f>
        <v>0.20833333333333334</v>
      </c>
      <c r="I28" s="5">
        <v>28</v>
      </c>
      <c r="J28" s="128" t="str">
        <f t="shared" ref="J28:J41" si="9">IF($C$13=0,"",IF(I28="","",I28/$C$13))</f>
        <v/>
      </c>
      <c r="K28" s="65">
        <f t="shared" ref="K28:K41" si="10">IF(G28="","",IF(I28="","",G28*I28))</f>
        <v>280</v>
      </c>
      <c r="L28" s="129">
        <v>5</v>
      </c>
      <c r="M28" s="65">
        <f t="shared" ref="M28:M41" si="11">IF(K28="","",IF(L28="", "",IF(G28="","", (26/L28*K28))))</f>
        <v>1456</v>
      </c>
      <c r="N28" s="130"/>
      <c r="O28" s="131">
        <f t="shared" ref="O28:O41" si="12">IF(M28="","",M28*(1-N28))</f>
        <v>1456</v>
      </c>
      <c r="P28" s="28"/>
      <c r="Q28" s="1028" t="str">
        <f t="shared" ref="Q28:Q41" si="13">IF(F28="", "", F28)</f>
        <v>Romaine</v>
      </c>
      <c r="R28" s="1033">
        <f t="shared" ref="R28:R41" si="14">IFERROR(K28/L28, "")</f>
        <v>56</v>
      </c>
      <c r="S28" s="1034" t="str">
        <f t="shared" ref="S28:S41" si="15">IFERROR(R28/$C$32, "")</f>
        <v/>
      </c>
      <c r="T28" s="1035"/>
      <c r="U28" s="1021"/>
      <c r="V28" s="1021"/>
      <c r="W28" s="1"/>
      <c r="X28" s="1"/>
      <c r="Y28" s="1"/>
      <c r="Z28" s="1"/>
      <c r="AA28" s="1"/>
      <c r="AB28" s="1"/>
    </row>
    <row r="29" spans="1:28" ht="12" customHeight="1">
      <c r="A29" s="118"/>
      <c r="B29" s="2" t="s">
        <v>395</v>
      </c>
      <c r="C29" s="172" t="str">
        <f>IFERROR(C26/'Startup Costs'!F4, "")</f>
        <v/>
      </c>
      <c r="D29" s="31" t="str">
        <f>IF('Please Read First'!$C$11="Metric","m2", "ft2")</f>
        <v>ft2</v>
      </c>
      <c r="E29" s="24"/>
      <c r="F29" s="126" t="s">
        <v>370</v>
      </c>
      <c r="G29" s="5">
        <v>10</v>
      </c>
      <c r="H29" s="127">
        <f t="shared" si="8"/>
        <v>0.20833333333333334</v>
      </c>
      <c r="I29" s="5">
        <v>20</v>
      </c>
      <c r="J29" s="128" t="str">
        <f t="shared" si="9"/>
        <v/>
      </c>
      <c r="K29" s="65">
        <f t="shared" si="10"/>
        <v>200</v>
      </c>
      <c r="L29" s="129">
        <v>5</v>
      </c>
      <c r="M29" s="65">
        <f t="shared" si="11"/>
        <v>1040</v>
      </c>
      <c r="N29" s="130"/>
      <c r="O29" s="131">
        <f t="shared" si="12"/>
        <v>1040</v>
      </c>
      <c r="P29" s="28"/>
      <c r="Q29" s="1028" t="str">
        <f t="shared" si="13"/>
        <v>Bibb Lettuce</v>
      </c>
      <c r="R29" s="1033">
        <f t="shared" si="14"/>
        <v>40</v>
      </c>
      <c r="S29" s="1034" t="str">
        <f t="shared" si="15"/>
        <v/>
      </c>
      <c r="T29" s="1035"/>
      <c r="U29" s="1021"/>
      <c r="V29" s="1021"/>
      <c r="W29" s="1"/>
      <c r="X29" s="1"/>
      <c r="Y29" s="1"/>
      <c r="Z29" s="1"/>
      <c r="AA29" s="1"/>
      <c r="AB29" s="1"/>
    </row>
    <row r="30" spans="1:28" ht="12" customHeight="1">
      <c r="A30" s="118"/>
      <c r="B30" s="1"/>
      <c r="C30" s="1"/>
      <c r="D30" s="1"/>
      <c r="E30" s="24"/>
      <c r="F30" s="126" t="s">
        <v>372</v>
      </c>
      <c r="G30" s="5">
        <v>10</v>
      </c>
      <c r="H30" s="127">
        <f t="shared" si="8"/>
        <v>0.20833333333333334</v>
      </c>
      <c r="I30" s="5">
        <v>24</v>
      </c>
      <c r="J30" s="128" t="str">
        <f t="shared" si="9"/>
        <v/>
      </c>
      <c r="K30" s="65">
        <f t="shared" si="10"/>
        <v>240</v>
      </c>
      <c r="L30" s="129">
        <v>4.5</v>
      </c>
      <c r="M30" s="65">
        <f t="shared" si="11"/>
        <v>1386.6666666666667</v>
      </c>
      <c r="N30" s="130"/>
      <c r="O30" s="131">
        <f t="shared" si="12"/>
        <v>1386.6666666666667</v>
      </c>
      <c r="P30" s="28"/>
      <c r="Q30" s="1028" t="str">
        <f t="shared" si="13"/>
        <v>Green Star</v>
      </c>
      <c r="R30" s="1033">
        <f t="shared" si="14"/>
        <v>53.333333333333336</v>
      </c>
      <c r="S30" s="1034" t="str">
        <f t="shared" si="15"/>
        <v/>
      </c>
      <c r="T30" s="1035"/>
      <c r="U30" s="1021"/>
      <c r="V30" s="1021"/>
      <c r="W30" s="1"/>
      <c r="X30" s="1"/>
      <c r="Y30" s="1"/>
      <c r="Z30" s="1"/>
      <c r="AA30" s="1"/>
      <c r="AB30" s="1"/>
    </row>
    <row r="31" spans="1:28" ht="12" customHeight="1">
      <c r="A31" s="118"/>
      <c r="B31" s="174" t="s">
        <v>396</v>
      </c>
      <c r="C31" s="175"/>
      <c r="D31" s="176"/>
      <c r="E31" s="24"/>
      <c r="F31" s="126" t="s">
        <v>374</v>
      </c>
      <c r="G31" s="5">
        <v>10</v>
      </c>
      <c r="H31" s="127">
        <f t="shared" si="8"/>
        <v>0.20833333333333334</v>
      </c>
      <c r="I31" s="5">
        <v>24</v>
      </c>
      <c r="J31" s="128" t="str">
        <f t="shared" si="9"/>
        <v/>
      </c>
      <c r="K31" s="65">
        <f t="shared" si="10"/>
        <v>240</v>
      </c>
      <c r="L31" s="129">
        <v>4</v>
      </c>
      <c r="M31" s="65">
        <f t="shared" si="11"/>
        <v>1560</v>
      </c>
      <c r="N31" s="130"/>
      <c r="O31" s="131">
        <f t="shared" si="12"/>
        <v>1560</v>
      </c>
      <c r="P31" s="1"/>
      <c r="Q31" s="1028" t="str">
        <f t="shared" si="13"/>
        <v>Mustard Greens</v>
      </c>
      <c r="R31" s="1033">
        <f t="shared" si="14"/>
        <v>60</v>
      </c>
      <c r="S31" s="1034" t="str">
        <f t="shared" si="15"/>
        <v/>
      </c>
      <c r="T31" s="1035"/>
      <c r="U31" s="1021"/>
      <c r="V31" s="1021"/>
      <c r="W31" s="1"/>
      <c r="X31" s="1"/>
      <c r="Y31" s="1"/>
      <c r="Z31" s="1"/>
      <c r="AA31" s="1"/>
      <c r="AB31" s="1"/>
    </row>
    <row r="32" spans="1:28" ht="12" customHeight="1">
      <c r="A32" s="109"/>
      <c r="B32" s="177" t="s">
        <v>397</v>
      </c>
      <c r="C32" s="178"/>
      <c r="D32" s="31"/>
      <c r="E32" s="24"/>
      <c r="F32" s="126" t="s">
        <v>398</v>
      </c>
      <c r="G32" s="5">
        <v>8</v>
      </c>
      <c r="H32" s="127">
        <f t="shared" si="8"/>
        <v>0.16666666666666666</v>
      </c>
      <c r="I32" s="5">
        <v>24</v>
      </c>
      <c r="J32" s="128" t="str">
        <f t="shared" si="9"/>
        <v/>
      </c>
      <c r="K32" s="65">
        <f t="shared" si="10"/>
        <v>192</v>
      </c>
      <c r="L32" s="129">
        <v>5</v>
      </c>
      <c r="M32" s="65">
        <f t="shared" si="11"/>
        <v>998.40000000000009</v>
      </c>
      <c r="N32" s="130"/>
      <c r="O32" s="131">
        <f t="shared" si="12"/>
        <v>998.40000000000009</v>
      </c>
      <c r="P32" s="1"/>
      <c r="Q32" s="1028" t="str">
        <f t="shared" si="13"/>
        <v>Red Russian Kale</v>
      </c>
      <c r="R32" s="1033">
        <f t="shared" si="14"/>
        <v>38.4</v>
      </c>
      <c r="S32" s="1034" t="str">
        <f t="shared" si="15"/>
        <v/>
      </c>
      <c r="T32" s="1035"/>
      <c r="U32" s="1021"/>
      <c r="V32" s="1021"/>
      <c r="W32" s="1"/>
      <c r="X32" s="1"/>
      <c r="Y32" s="1"/>
      <c r="Z32" s="1"/>
      <c r="AA32" s="1"/>
      <c r="AB32" s="1"/>
    </row>
    <row r="33" spans="1:28" ht="12" customHeight="1">
      <c r="A33" s="109"/>
      <c r="B33" s="177" t="s">
        <v>399</v>
      </c>
      <c r="C33" s="179" t="str">
        <f>IFERROR(C17/C18, "")</f>
        <v/>
      </c>
      <c r="D33" s="31"/>
      <c r="E33" s="24"/>
      <c r="F33" s="126"/>
      <c r="G33" s="5"/>
      <c r="H33" s="127" t="str">
        <f t="shared" si="8"/>
        <v/>
      </c>
      <c r="I33" s="5"/>
      <c r="J33" s="128" t="str">
        <f t="shared" si="9"/>
        <v/>
      </c>
      <c r="K33" s="65" t="str">
        <f t="shared" si="10"/>
        <v/>
      </c>
      <c r="L33" s="129"/>
      <c r="M33" s="65" t="str">
        <f t="shared" si="11"/>
        <v/>
      </c>
      <c r="N33" s="130"/>
      <c r="O33" s="131" t="str">
        <f t="shared" si="12"/>
        <v/>
      </c>
      <c r="P33" s="1"/>
      <c r="Q33" s="1028" t="str">
        <f t="shared" si="13"/>
        <v/>
      </c>
      <c r="R33" s="1033" t="str">
        <f t="shared" si="14"/>
        <v/>
      </c>
      <c r="S33" s="1034" t="str">
        <f t="shared" si="15"/>
        <v/>
      </c>
      <c r="T33" s="1035"/>
      <c r="U33" s="1021"/>
      <c r="V33" s="1021"/>
      <c r="W33" s="1"/>
      <c r="X33" s="1"/>
      <c r="Y33" s="1"/>
      <c r="Z33" s="1"/>
      <c r="AA33" s="1"/>
      <c r="AB33" s="1"/>
    </row>
    <row r="34" spans="1:28" ht="12" customHeight="1">
      <c r="A34" s="109"/>
      <c r="B34" s="180" t="s">
        <v>400</v>
      </c>
      <c r="C34" s="181" t="str">
        <f>IFERROR(C33/C32, "")</f>
        <v/>
      </c>
      <c r="D34" s="182"/>
      <c r="E34" s="24"/>
      <c r="F34" s="126"/>
      <c r="G34" s="5"/>
      <c r="H34" s="127" t="str">
        <f t="shared" si="8"/>
        <v/>
      </c>
      <c r="I34" s="5"/>
      <c r="J34" s="128" t="str">
        <f t="shared" si="9"/>
        <v/>
      </c>
      <c r="K34" s="65" t="str">
        <f t="shared" si="10"/>
        <v/>
      </c>
      <c r="L34" s="129"/>
      <c r="M34" s="65" t="str">
        <f t="shared" si="11"/>
        <v/>
      </c>
      <c r="N34" s="130"/>
      <c r="O34" s="131" t="str">
        <f t="shared" si="12"/>
        <v/>
      </c>
      <c r="P34" s="1"/>
      <c r="Q34" s="1028" t="str">
        <f t="shared" si="13"/>
        <v/>
      </c>
      <c r="R34" s="1033" t="str">
        <f t="shared" si="14"/>
        <v/>
      </c>
      <c r="S34" s="1034" t="str">
        <f t="shared" si="15"/>
        <v/>
      </c>
      <c r="T34" s="1035"/>
      <c r="U34" s="1021"/>
      <c r="V34" s="1021"/>
      <c r="W34" s="1"/>
      <c r="X34" s="1"/>
      <c r="Y34" s="1"/>
      <c r="Z34" s="1"/>
      <c r="AA34" s="1"/>
      <c r="AB34" s="1"/>
    </row>
    <row r="35" spans="1:28" ht="12" customHeight="1">
      <c r="A35" s="118"/>
      <c r="B35" s="66" t="s">
        <v>401</v>
      </c>
      <c r="C35" s="183"/>
      <c r="D35" s="173"/>
      <c r="E35" s="24"/>
      <c r="F35" s="126"/>
      <c r="G35" s="5"/>
      <c r="H35" s="127" t="str">
        <f t="shared" si="8"/>
        <v/>
      </c>
      <c r="I35" s="5"/>
      <c r="J35" s="128" t="str">
        <f t="shared" si="9"/>
        <v/>
      </c>
      <c r="K35" s="65" t="str">
        <f t="shared" si="10"/>
        <v/>
      </c>
      <c r="L35" s="129"/>
      <c r="M35" s="65" t="str">
        <f t="shared" si="11"/>
        <v/>
      </c>
      <c r="N35" s="130"/>
      <c r="O35" s="131" t="str">
        <f t="shared" si="12"/>
        <v/>
      </c>
      <c r="P35" s="1"/>
      <c r="Q35" s="1028" t="str">
        <f t="shared" si="13"/>
        <v/>
      </c>
      <c r="R35" s="1033" t="str">
        <f t="shared" si="14"/>
        <v/>
      </c>
      <c r="S35" s="1034" t="str">
        <f t="shared" si="15"/>
        <v/>
      </c>
      <c r="T35" s="1035"/>
      <c r="U35" s="1021"/>
      <c r="V35" s="1021"/>
      <c r="W35" s="1"/>
      <c r="X35" s="1"/>
      <c r="Y35" s="1"/>
      <c r="Z35" s="1"/>
      <c r="AA35" s="1"/>
      <c r="AB35" s="1"/>
    </row>
    <row r="36" spans="1:28" ht="12" customHeight="1">
      <c r="A36" s="109"/>
      <c r="B36" s="184" t="s">
        <v>402</v>
      </c>
      <c r="C36" s="185" t="str">
        <f>IFERROR(C34*(1+C35),"")</f>
        <v/>
      </c>
      <c r="D36" s="186"/>
      <c r="E36" s="24"/>
      <c r="F36" s="126"/>
      <c r="G36" s="5"/>
      <c r="H36" s="127" t="str">
        <f t="shared" si="8"/>
        <v/>
      </c>
      <c r="I36" s="5"/>
      <c r="J36" s="128" t="str">
        <f t="shared" si="9"/>
        <v/>
      </c>
      <c r="K36" s="65" t="str">
        <f t="shared" si="10"/>
        <v/>
      </c>
      <c r="L36" s="129"/>
      <c r="M36" s="65" t="str">
        <f t="shared" si="11"/>
        <v/>
      </c>
      <c r="N36" s="130"/>
      <c r="O36" s="131" t="str">
        <f t="shared" si="12"/>
        <v/>
      </c>
      <c r="P36" s="1"/>
      <c r="Q36" s="1028" t="str">
        <f t="shared" si="13"/>
        <v/>
      </c>
      <c r="R36" s="1033" t="str">
        <f t="shared" si="14"/>
        <v/>
      </c>
      <c r="S36" s="1034" t="str">
        <f t="shared" si="15"/>
        <v/>
      </c>
      <c r="T36" s="1035"/>
      <c r="U36" s="1021"/>
      <c r="V36" s="1021"/>
      <c r="W36" s="1"/>
      <c r="X36" s="1"/>
      <c r="Y36" s="1"/>
      <c r="Z36" s="1"/>
      <c r="AA36" s="1"/>
      <c r="AB36" s="1"/>
    </row>
    <row r="37" spans="1:28" ht="12" customHeight="1">
      <c r="A37" s="109"/>
      <c r="B37" s="66" t="s">
        <v>403</v>
      </c>
      <c r="C37" s="187"/>
      <c r="D37" s="188"/>
      <c r="E37" s="24"/>
      <c r="F37" s="126"/>
      <c r="G37" s="5"/>
      <c r="H37" s="127" t="str">
        <f t="shared" si="8"/>
        <v/>
      </c>
      <c r="I37" s="5"/>
      <c r="J37" s="128" t="str">
        <f t="shared" si="9"/>
        <v/>
      </c>
      <c r="K37" s="65" t="str">
        <f t="shared" si="10"/>
        <v/>
      </c>
      <c r="L37" s="129"/>
      <c r="M37" s="65" t="str">
        <f t="shared" si="11"/>
        <v/>
      </c>
      <c r="N37" s="130"/>
      <c r="O37" s="131" t="str">
        <f t="shared" si="12"/>
        <v/>
      </c>
      <c r="P37" s="1"/>
      <c r="Q37" s="1028" t="str">
        <f t="shared" si="13"/>
        <v/>
      </c>
      <c r="R37" s="1033" t="str">
        <f t="shared" si="14"/>
        <v/>
      </c>
      <c r="S37" s="1034" t="str">
        <f t="shared" si="15"/>
        <v/>
      </c>
      <c r="T37" s="1035"/>
      <c r="U37" s="1021"/>
      <c r="V37" s="1021"/>
      <c r="W37" s="1"/>
      <c r="X37" s="1"/>
      <c r="Y37" s="1"/>
      <c r="Z37" s="1"/>
      <c r="AA37" s="1"/>
      <c r="AB37" s="1"/>
    </row>
    <row r="38" spans="1:28" ht="12" customHeight="1">
      <c r="A38" s="109"/>
      <c r="B38" s="189" t="s">
        <v>404</v>
      </c>
      <c r="C38" s="190" t="str">
        <f>IFERROR(C36*C37, "")</f>
        <v/>
      </c>
      <c r="D38" s="155"/>
      <c r="E38" s="24"/>
      <c r="F38" s="126"/>
      <c r="G38" s="5"/>
      <c r="H38" s="127" t="str">
        <f t="shared" si="8"/>
        <v/>
      </c>
      <c r="I38" s="5"/>
      <c r="J38" s="128" t="str">
        <f t="shared" si="9"/>
        <v/>
      </c>
      <c r="K38" s="65" t="str">
        <f t="shared" si="10"/>
        <v/>
      </c>
      <c r="L38" s="129"/>
      <c r="M38" s="65" t="str">
        <f t="shared" si="11"/>
        <v/>
      </c>
      <c r="N38" s="130"/>
      <c r="O38" s="131" t="str">
        <f t="shared" si="12"/>
        <v/>
      </c>
      <c r="P38" s="1"/>
      <c r="Q38" s="1028" t="str">
        <f t="shared" si="13"/>
        <v/>
      </c>
      <c r="R38" s="1033" t="str">
        <f t="shared" si="14"/>
        <v/>
      </c>
      <c r="S38" s="1034" t="str">
        <f t="shared" si="15"/>
        <v/>
      </c>
      <c r="T38" s="1035"/>
      <c r="U38" s="1021"/>
      <c r="V38" s="1021"/>
      <c r="W38" s="74"/>
      <c r="X38" s="1"/>
      <c r="Y38" s="1"/>
      <c r="Z38" s="1"/>
      <c r="AA38" s="1"/>
      <c r="AB38" s="1"/>
    </row>
    <row r="39" spans="1:28" ht="12" customHeight="1">
      <c r="A39" s="109"/>
      <c r="B39" s="66" t="s">
        <v>405</v>
      </c>
      <c r="C39" s="191" t="str">
        <f>IFERROR(C36*52, "")</f>
        <v/>
      </c>
      <c r="D39" s="192"/>
      <c r="E39" s="24"/>
      <c r="F39" s="126"/>
      <c r="G39" s="5"/>
      <c r="H39" s="127" t="str">
        <f t="shared" si="8"/>
        <v/>
      </c>
      <c r="I39" s="5"/>
      <c r="J39" s="128" t="str">
        <f t="shared" si="9"/>
        <v/>
      </c>
      <c r="K39" s="65" t="str">
        <f t="shared" si="10"/>
        <v/>
      </c>
      <c r="L39" s="129"/>
      <c r="M39" s="65" t="str">
        <f t="shared" si="11"/>
        <v/>
      </c>
      <c r="N39" s="130"/>
      <c r="O39" s="131" t="str">
        <f t="shared" si="12"/>
        <v/>
      </c>
      <c r="P39" s="1"/>
      <c r="Q39" s="1028" t="str">
        <f t="shared" si="13"/>
        <v/>
      </c>
      <c r="R39" s="1033" t="str">
        <f t="shared" si="14"/>
        <v/>
      </c>
      <c r="S39" s="1034" t="str">
        <f t="shared" si="15"/>
        <v/>
      </c>
      <c r="T39" s="1035"/>
      <c r="U39" s="1021"/>
      <c r="V39" s="1021"/>
      <c r="W39" s="74"/>
      <c r="X39" s="1"/>
      <c r="Y39" s="1"/>
      <c r="Z39" s="1"/>
      <c r="AA39" s="1"/>
      <c r="AB39" s="1"/>
    </row>
    <row r="40" spans="1:28" ht="12" customHeight="1">
      <c r="A40" s="109"/>
      <c r="B40" s="1"/>
      <c r="C40" s="1"/>
      <c r="D40" s="1"/>
      <c r="E40" s="24"/>
      <c r="F40" s="126"/>
      <c r="G40" s="5"/>
      <c r="H40" s="127" t="str">
        <f t="shared" si="8"/>
        <v/>
      </c>
      <c r="I40" s="5"/>
      <c r="J40" s="128" t="str">
        <f t="shared" si="9"/>
        <v/>
      </c>
      <c r="K40" s="65" t="str">
        <f t="shared" si="10"/>
        <v/>
      </c>
      <c r="L40" s="129"/>
      <c r="M40" s="65" t="str">
        <f t="shared" si="11"/>
        <v/>
      </c>
      <c r="N40" s="130"/>
      <c r="O40" s="131" t="str">
        <f t="shared" si="12"/>
        <v/>
      </c>
      <c r="P40" s="28"/>
      <c r="Q40" s="1028" t="str">
        <f t="shared" si="13"/>
        <v/>
      </c>
      <c r="R40" s="1033" t="str">
        <f t="shared" si="14"/>
        <v/>
      </c>
      <c r="S40" s="1034" t="str">
        <f t="shared" si="15"/>
        <v/>
      </c>
      <c r="T40" s="1035"/>
      <c r="U40" s="1021"/>
      <c r="V40" s="1021"/>
      <c r="W40" s="74"/>
      <c r="X40" s="1"/>
      <c r="Y40" s="1"/>
      <c r="Z40" s="1"/>
      <c r="AA40" s="1"/>
      <c r="AB40" s="1"/>
    </row>
    <row r="41" spans="1:28" ht="12" customHeight="1">
      <c r="A41" s="109"/>
      <c r="B41" s="1"/>
      <c r="C41" s="1"/>
      <c r="D41" s="1"/>
      <c r="E41" s="24"/>
      <c r="F41" s="126"/>
      <c r="G41" s="5"/>
      <c r="H41" s="127" t="str">
        <f t="shared" si="8"/>
        <v/>
      </c>
      <c r="I41" s="5"/>
      <c r="J41" s="128" t="str">
        <f t="shared" si="9"/>
        <v/>
      </c>
      <c r="K41" s="65" t="str">
        <f t="shared" si="10"/>
        <v/>
      </c>
      <c r="L41" s="129"/>
      <c r="M41" s="65" t="str">
        <f t="shared" si="11"/>
        <v/>
      </c>
      <c r="N41" s="130"/>
      <c r="O41" s="131" t="str">
        <f t="shared" si="12"/>
        <v/>
      </c>
      <c r="P41" s="28"/>
      <c r="Q41" s="1028" t="str">
        <f t="shared" si="13"/>
        <v/>
      </c>
      <c r="R41" s="1033" t="str">
        <f t="shared" si="14"/>
        <v/>
      </c>
      <c r="S41" s="1034" t="str">
        <f t="shared" si="15"/>
        <v/>
      </c>
      <c r="T41" s="1035"/>
      <c r="U41" s="1021"/>
      <c r="V41" s="1021"/>
      <c r="W41" s="74"/>
      <c r="X41" s="1"/>
      <c r="Y41" s="1"/>
      <c r="Z41" s="1"/>
      <c r="AA41" s="1"/>
      <c r="AB41" s="1"/>
    </row>
    <row r="42" spans="1:28" ht="12" customHeight="1">
      <c r="A42" s="28"/>
      <c r="B42" s="1"/>
      <c r="C42" s="1"/>
      <c r="D42" s="91"/>
      <c r="E42" s="24"/>
      <c r="F42" s="4" t="s">
        <v>387</v>
      </c>
      <c r="G42" s="193">
        <f>IF(SUM(G28:G41)&gt;C14, "Error", SUM(G28:G41))</f>
        <v>48</v>
      </c>
      <c r="H42" s="180"/>
      <c r="I42" s="194"/>
      <c r="J42" s="194"/>
      <c r="K42" s="158">
        <f>SUM(K28:K41)</f>
        <v>1152</v>
      </c>
      <c r="L42" s="195">
        <f>IFERROR(AVERAGE(L28:L41),"")</f>
        <v>4.7</v>
      </c>
      <c r="M42" s="196">
        <f>SUM(M28:M41)</f>
        <v>6441.0666666666675</v>
      </c>
      <c r="N42" s="156"/>
      <c r="O42" s="196">
        <f>SUM(O28:O41)</f>
        <v>6441.0666666666675</v>
      </c>
      <c r="P42" s="1"/>
      <c r="Q42" s="1029"/>
      <c r="R42" s="1037">
        <f>SUM(R28:R41)</f>
        <v>247.73333333333335</v>
      </c>
      <c r="S42" s="1036">
        <f>SUM(S28:S41)</f>
        <v>0</v>
      </c>
      <c r="T42" s="1029"/>
      <c r="U42" s="1021"/>
      <c r="V42" s="1021"/>
      <c r="W42" s="74"/>
      <c r="X42" s="1"/>
      <c r="Y42" s="1"/>
      <c r="Z42" s="1"/>
      <c r="AA42" s="1"/>
      <c r="AB42" s="1"/>
    </row>
    <row r="43" spans="1:28" ht="34.799999999999997" customHeight="1">
      <c r="A43" s="24"/>
      <c r="B43" s="197" t="s">
        <v>406</v>
      </c>
      <c r="C43" s="198"/>
      <c r="D43" s="199"/>
      <c r="E43" s="24"/>
      <c r="F43" s="24"/>
      <c r="G43" s="164" t="str">
        <f>IF(SUM(G28:G40)&gt;C14, "SUM Exceeds Total # or Raft Boards", "")</f>
        <v/>
      </c>
      <c r="H43" s="95"/>
      <c r="I43" s="94"/>
      <c r="J43" s="200"/>
      <c r="K43" s="201"/>
      <c r="L43" s="200"/>
      <c r="M43" s="201"/>
      <c r="N43" s="95"/>
      <c r="O43" s="201"/>
      <c r="P43" s="1"/>
      <c r="Q43" s="74"/>
      <c r="R43" s="202"/>
      <c r="S43" s="202"/>
      <c r="T43" s="145"/>
      <c r="U43" s="145"/>
      <c r="V43" s="145"/>
      <c r="W43" s="74"/>
      <c r="X43" s="1"/>
      <c r="Y43" s="1"/>
      <c r="Z43" s="1"/>
      <c r="AA43" s="1"/>
      <c r="AB43" s="1"/>
    </row>
    <row r="44" spans="1:28" ht="15.75" customHeight="1">
      <c r="A44" s="24"/>
      <c r="B44" s="119" t="s">
        <v>407</v>
      </c>
      <c r="C44" s="31">
        <f>C9</f>
        <v>0</v>
      </c>
      <c r="D44" s="31" t="str">
        <f>IF('Please Read First'!$C$11="Metric","m2", "ft2")</f>
        <v>ft2</v>
      </c>
      <c r="E44" s="24"/>
      <c r="F44" s="1"/>
      <c r="G44" s="1"/>
      <c r="H44" s="1"/>
      <c r="I44" s="1"/>
      <c r="J44" s="1"/>
      <c r="K44" s="1"/>
      <c r="L44" s="1"/>
      <c r="M44" s="1"/>
      <c r="N44" s="1"/>
      <c r="O44" s="1"/>
      <c r="P44" s="1"/>
      <c r="Q44" s="74"/>
      <c r="R44" s="203"/>
      <c r="S44" s="204"/>
      <c r="T44" s="145"/>
      <c r="U44" s="145"/>
      <c r="V44" s="145"/>
      <c r="W44" s="74"/>
      <c r="X44" s="1"/>
      <c r="Y44" s="1"/>
      <c r="Z44" s="1"/>
      <c r="AA44" s="1"/>
      <c r="AB44" s="1"/>
    </row>
    <row r="45" spans="1:28" ht="15.75" customHeight="1">
      <c r="A45" s="24"/>
      <c r="B45" s="119" t="s">
        <v>408</v>
      </c>
      <c r="C45" s="205" t="str">
        <f>C14</f>
        <v/>
      </c>
      <c r="D45" s="31"/>
      <c r="E45" s="24"/>
      <c r="F45" s="206" t="s">
        <v>409</v>
      </c>
      <c r="G45" s="207"/>
      <c r="H45" s="208" t="s">
        <v>410</v>
      </c>
      <c r="I45" s="206"/>
      <c r="J45" s="206"/>
      <c r="K45" s="209"/>
      <c r="L45" s="31" t="str">
        <f>IF('Please Read First'!$C$11="Metric","m2", "ft2")</f>
        <v>ft2</v>
      </c>
      <c r="M45" s="206"/>
      <c r="N45" s="206"/>
      <c r="O45" s="206"/>
      <c r="P45" s="206"/>
      <c r="Q45" s="74"/>
      <c r="R45" s="203"/>
      <c r="S45" s="210"/>
      <c r="T45" s="145"/>
      <c r="U45" s="145"/>
      <c r="V45" s="145"/>
      <c r="W45" s="74"/>
      <c r="X45" s="1"/>
      <c r="Y45" s="1"/>
      <c r="Z45" s="1"/>
      <c r="AA45" s="1"/>
      <c r="AB45" s="1"/>
    </row>
    <row r="46" spans="1:28" ht="39.75" customHeight="1">
      <c r="A46" s="24"/>
      <c r="B46" s="119" t="s">
        <v>411</v>
      </c>
      <c r="C46" s="146" t="str">
        <f>IFERROR(C45/4, "")</f>
        <v/>
      </c>
      <c r="D46" s="31"/>
      <c r="E46" s="24"/>
      <c r="F46" s="122" t="s">
        <v>359</v>
      </c>
      <c r="G46" s="123" t="s">
        <v>412</v>
      </c>
      <c r="H46" s="123" t="s">
        <v>413</v>
      </c>
      <c r="I46" s="123" t="s">
        <v>414</v>
      </c>
      <c r="J46" s="123" t="str">
        <f>IF('Please Read First'!$C$11="Metric", "Plant Density per m2", "Plant Density per ft2")</f>
        <v>Plant Density per ft2</v>
      </c>
      <c r="K46" s="123" t="s">
        <v>415</v>
      </c>
      <c r="L46" s="123" t="s">
        <v>363</v>
      </c>
      <c r="M46" s="124" t="str">
        <f>IF('Please Read First'!$C$11="metric", "Avg yield per plant in kg", "Avg. yield per plant in lbs")</f>
        <v>Avg. yield per plant in lbs</v>
      </c>
      <c r="N46" s="124" t="str">
        <f>IF('Please Read First'!$C$11="metric", "Total kg", "Total lbs")</f>
        <v>Total lbs</v>
      </c>
      <c r="O46" s="125" t="s">
        <v>365</v>
      </c>
      <c r="P46" s="124" t="str">
        <f>IF('Please Read First'!$C$11="metric", "Net kg", "Net lbs")</f>
        <v>Net lbs</v>
      </c>
      <c r="Q46" s="74"/>
      <c r="R46" s="203"/>
      <c r="S46" s="210"/>
      <c r="T46" s="145"/>
      <c r="U46" s="145"/>
      <c r="V46" s="145"/>
      <c r="W46" s="74"/>
      <c r="X46" s="1"/>
      <c r="Y46" s="1"/>
      <c r="Z46" s="1"/>
      <c r="AA46" s="1"/>
      <c r="AB46" s="1"/>
    </row>
    <row r="47" spans="1:28" ht="16.5" customHeight="1">
      <c r="A47" s="24"/>
      <c r="B47" s="119" t="s">
        <v>416</v>
      </c>
      <c r="C47" s="211" t="str">
        <f>IFERROR(C46/C18, "")</f>
        <v/>
      </c>
      <c r="D47" s="148"/>
      <c r="E47" s="24"/>
      <c r="F47" s="126" t="s">
        <v>417</v>
      </c>
      <c r="G47" s="5"/>
      <c r="H47" s="127" t="str">
        <f t="shared" ref="H47:H60" si="16">IF(G47="", "", G47/$G$61)</f>
        <v/>
      </c>
      <c r="I47" s="5"/>
      <c r="J47" s="128" t="str">
        <f t="shared" ref="J47:J60" si="17">IF(I47="","",IF(I47=0,0,I47/$K$45))</f>
        <v/>
      </c>
      <c r="K47" s="129"/>
      <c r="L47" s="65" t="str">
        <f t="shared" ref="L47:L60" si="18">IF(K47="", "", G47*I47*K47)</f>
        <v/>
      </c>
      <c r="M47" s="129"/>
      <c r="N47" s="65" t="str">
        <f t="shared" ref="N47:N60" si="19">IF(L47="", "", M47*L47)</f>
        <v/>
      </c>
      <c r="O47" s="130"/>
      <c r="P47" s="131" t="str">
        <f t="shared" ref="P47:P60" si="20">IF(N47="","",N47*(1-O47))</f>
        <v/>
      </c>
      <c r="Q47" s="74"/>
      <c r="R47" s="203"/>
      <c r="S47" s="210"/>
      <c r="T47" s="145"/>
      <c r="U47" s="145"/>
      <c r="V47" s="145"/>
      <c r="W47" s="74"/>
      <c r="X47" s="1"/>
      <c r="Y47" s="1"/>
      <c r="Z47" s="1"/>
      <c r="AA47" s="1"/>
      <c r="AB47" s="1"/>
    </row>
    <row r="48" spans="1:28" ht="13.5" customHeight="1">
      <c r="A48" s="24"/>
      <c r="B48" s="2" t="s">
        <v>418</v>
      </c>
      <c r="C48" s="211" t="str">
        <f>IFERROR(ROUNDUP(C47,0),"")</f>
        <v/>
      </c>
      <c r="D48" s="148"/>
      <c r="E48" s="24"/>
      <c r="F48" s="126" t="s">
        <v>419</v>
      </c>
      <c r="G48" s="5"/>
      <c r="H48" s="127" t="str">
        <f t="shared" si="16"/>
        <v/>
      </c>
      <c r="I48" s="5"/>
      <c r="J48" s="128" t="str">
        <f t="shared" si="17"/>
        <v/>
      </c>
      <c r="K48" s="129"/>
      <c r="L48" s="65" t="str">
        <f t="shared" si="18"/>
        <v/>
      </c>
      <c r="M48" s="129"/>
      <c r="N48" s="65" t="str">
        <f t="shared" si="19"/>
        <v/>
      </c>
      <c r="O48" s="130"/>
      <c r="P48" s="131" t="str">
        <f t="shared" si="20"/>
        <v/>
      </c>
      <c r="Q48" s="74"/>
      <c r="R48" s="203"/>
      <c r="S48" s="210"/>
      <c r="T48" s="145"/>
      <c r="U48" s="145"/>
      <c r="V48" s="145"/>
      <c r="W48" s="74"/>
      <c r="X48" s="1"/>
      <c r="Y48" s="1"/>
      <c r="Z48" s="1"/>
      <c r="AA48" s="1"/>
      <c r="AB48" s="1"/>
    </row>
    <row r="49" spans="1:28" ht="16.5" customHeight="1">
      <c r="A49" s="24"/>
      <c r="B49" s="212" t="s">
        <v>420</v>
      </c>
      <c r="C49" s="213"/>
      <c r="D49" s="31"/>
      <c r="E49" s="24"/>
      <c r="F49" s="126" t="s">
        <v>421</v>
      </c>
      <c r="G49" s="5"/>
      <c r="H49" s="127" t="str">
        <f t="shared" si="16"/>
        <v/>
      </c>
      <c r="I49" s="5"/>
      <c r="J49" s="128" t="str">
        <f t="shared" si="17"/>
        <v/>
      </c>
      <c r="K49" s="129"/>
      <c r="L49" s="65" t="str">
        <f t="shared" si="18"/>
        <v/>
      </c>
      <c r="M49" s="129"/>
      <c r="N49" s="65" t="str">
        <f t="shared" si="19"/>
        <v/>
      </c>
      <c r="O49" s="130"/>
      <c r="P49" s="131" t="str">
        <f t="shared" si="20"/>
        <v/>
      </c>
      <c r="Q49" s="74"/>
      <c r="R49" s="203"/>
      <c r="S49" s="210"/>
      <c r="T49" s="145"/>
      <c r="U49" s="145"/>
      <c r="V49" s="145"/>
      <c r="W49" s="74"/>
      <c r="X49" s="1"/>
      <c r="Y49" s="1"/>
      <c r="Z49" s="1"/>
      <c r="AA49" s="1"/>
      <c r="AB49" s="1"/>
    </row>
    <row r="50" spans="1:28" ht="12.75" customHeight="1">
      <c r="A50" s="24"/>
      <c r="B50" s="15" t="s">
        <v>422</v>
      </c>
      <c r="C50" s="214" t="str">
        <f>IFERROR(ROUNDUP(C48*C49,0),"")</f>
        <v/>
      </c>
      <c r="D50" s="142"/>
      <c r="E50" s="24"/>
      <c r="F50" s="126" t="s">
        <v>423</v>
      </c>
      <c r="G50" s="5"/>
      <c r="H50" s="127" t="str">
        <f t="shared" si="16"/>
        <v/>
      </c>
      <c r="I50" s="5"/>
      <c r="J50" s="128" t="str">
        <f t="shared" si="17"/>
        <v/>
      </c>
      <c r="K50" s="129"/>
      <c r="L50" s="65" t="str">
        <f t="shared" si="18"/>
        <v/>
      </c>
      <c r="M50" s="129"/>
      <c r="N50" s="65" t="str">
        <f t="shared" si="19"/>
        <v/>
      </c>
      <c r="O50" s="130"/>
      <c r="P50" s="131" t="str">
        <f t="shared" si="20"/>
        <v/>
      </c>
      <c r="Q50" s="74"/>
      <c r="R50" s="203"/>
      <c r="S50" s="210"/>
      <c r="T50" s="145"/>
      <c r="U50" s="145"/>
      <c r="V50" s="145"/>
      <c r="W50" s="74"/>
      <c r="X50" s="1"/>
      <c r="Y50" s="1"/>
      <c r="Z50" s="1"/>
      <c r="AA50" s="1"/>
      <c r="AB50" s="1"/>
    </row>
    <row r="51" spans="1:28" ht="15.75" customHeight="1">
      <c r="A51" s="24"/>
      <c r="B51" s="15" t="s">
        <v>424</v>
      </c>
      <c r="C51" s="215" t="str">
        <f>IF(C50="","",IF('Please Read First'!C11="Metric",'Plant &amp; Fish Production'!C50*0.371,'Plant &amp; Fish Production'!C50*4))</f>
        <v/>
      </c>
      <c r="D51" s="31" t="str">
        <f>IF('Please Read First'!$C$11="Metric","m2", "ft2")</f>
        <v>ft2</v>
      </c>
      <c r="E51" s="24"/>
      <c r="F51" s="126"/>
      <c r="G51" s="5"/>
      <c r="H51" s="127" t="str">
        <f t="shared" si="16"/>
        <v/>
      </c>
      <c r="I51" s="5"/>
      <c r="J51" s="128" t="str">
        <f t="shared" si="17"/>
        <v/>
      </c>
      <c r="K51" s="129"/>
      <c r="L51" s="65" t="str">
        <f t="shared" si="18"/>
        <v/>
      </c>
      <c r="M51" s="129"/>
      <c r="N51" s="65" t="str">
        <f t="shared" si="19"/>
        <v/>
      </c>
      <c r="O51" s="130"/>
      <c r="P51" s="131" t="str">
        <f t="shared" si="20"/>
        <v/>
      </c>
      <c r="Q51" s="74"/>
      <c r="R51" s="145"/>
      <c r="S51" s="145"/>
      <c r="T51" s="145"/>
      <c r="U51" s="145"/>
      <c r="V51" s="145"/>
      <c r="W51" s="74"/>
      <c r="X51" s="1"/>
      <c r="Y51" s="1"/>
      <c r="Z51" s="1"/>
      <c r="AA51" s="1"/>
      <c r="AB51" s="1"/>
    </row>
    <row r="52" spans="1:28" ht="15.75" customHeight="1">
      <c r="A52" s="24"/>
      <c r="B52" s="15" t="s">
        <v>425</v>
      </c>
      <c r="C52" s="141"/>
      <c r="D52" s="31" t="str">
        <f>IF('Please Read First'!$C$11="Metric","m2", "ft2")</f>
        <v>ft2</v>
      </c>
      <c r="E52" s="24"/>
      <c r="F52" s="126"/>
      <c r="G52" s="5"/>
      <c r="H52" s="127" t="str">
        <f t="shared" si="16"/>
        <v/>
      </c>
      <c r="I52" s="5"/>
      <c r="J52" s="128" t="str">
        <f t="shared" si="17"/>
        <v/>
      </c>
      <c r="K52" s="129"/>
      <c r="L52" s="65" t="str">
        <f t="shared" si="18"/>
        <v/>
      </c>
      <c r="M52" s="129"/>
      <c r="N52" s="65" t="str">
        <f t="shared" si="19"/>
        <v/>
      </c>
      <c r="O52" s="130"/>
      <c r="P52" s="131" t="str">
        <f t="shared" si="20"/>
        <v/>
      </c>
      <c r="Q52" s="74"/>
      <c r="R52" s="145"/>
      <c r="S52" s="145"/>
      <c r="T52" s="145"/>
      <c r="U52" s="145"/>
      <c r="V52" s="145"/>
      <c r="W52" s="74"/>
      <c r="X52" s="1"/>
      <c r="Y52" s="1"/>
      <c r="Z52" s="1"/>
      <c r="AA52" s="1"/>
      <c r="AB52" s="1"/>
    </row>
    <row r="53" spans="1:28" ht="15.75" customHeight="1">
      <c r="A53" s="24"/>
      <c r="B53" s="15" t="s">
        <v>426</v>
      </c>
      <c r="C53" s="141"/>
      <c r="D53" s="31" t="str">
        <f>IF('Please Read First'!$C$11="Metric","cm", "in")</f>
        <v>in</v>
      </c>
      <c r="E53" s="24"/>
      <c r="F53" s="126"/>
      <c r="G53" s="5"/>
      <c r="H53" s="127" t="str">
        <f t="shared" si="16"/>
        <v/>
      </c>
      <c r="I53" s="5"/>
      <c r="J53" s="128" t="str">
        <f t="shared" si="17"/>
        <v/>
      </c>
      <c r="K53" s="129"/>
      <c r="L53" s="65" t="str">
        <f t="shared" si="18"/>
        <v/>
      </c>
      <c r="M53" s="129"/>
      <c r="N53" s="65" t="str">
        <f t="shared" si="19"/>
        <v/>
      </c>
      <c r="O53" s="130"/>
      <c r="P53" s="131" t="str">
        <f t="shared" si="20"/>
        <v/>
      </c>
      <c r="Q53" s="74"/>
      <c r="R53" s="145"/>
      <c r="S53" s="145"/>
      <c r="T53" s="145"/>
      <c r="U53" s="145"/>
      <c r="V53" s="145"/>
      <c r="W53" s="74"/>
      <c r="X53" s="1"/>
      <c r="Y53" s="1"/>
      <c r="Z53" s="1"/>
      <c r="AA53" s="1"/>
      <c r="AB53" s="1"/>
    </row>
    <row r="54" spans="1:28" ht="15.75" customHeight="1">
      <c r="A54" s="24"/>
      <c r="B54" s="1"/>
      <c r="C54" s="1"/>
      <c r="D54" s="91"/>
      <c r="E54" s="24"/>
      <c r="F54" s="126"/>
      <c r="G54" s="5"/>
      <c r="H54" s="127" t="str">
        <f t="shared" si="16"/>
        <v/>
      </c>
      <c r="I54" s="5"/>
      <c r="J54" s="128" t="str">
        <f t="shared" si="17"/>
        <v/>
      </c>
      <c r="K54" s="129"/>
      <c r="L54" s="65" t="str">
        <f t="shared" si="18"/>
        <v/>
      </c>
      <c r="M54" s="129"/>
      <c r="N54" s="65" t="str">
        <f t="shared" si="19"/>
        <v/>
      </c>
      <c r="O54" s="130"/>
      <c r="P54" s="131" t="str">
        <f t="shared" si="20"/>
        <v/>
      </c>
      <c r="Q54" s="1"/>
      <c r="R54" s="1"/>
      <c r="S54" s="1"/>
      <c r="T54" s="1"/>
      <c r="U54" s="1"/>
      <c r="V54" s="1"/>
      <c r="W54" s="1"/>
      <c r="X54" s="1"/>
      <c r="Y54" s="1"/>
      <c r="Z54" s="1"/>
      <c r="AA54" s="1"/>
      <c r="AB54" s="1"/>
    </row>
    <row r="55" spans="1:28" ht="15.75" customHeight="1">
      <c r="A55" s="24"/>
      <c r="B55" s="216" t="s">
        <v>427</v>
      </c>
      <c r="C55" s="217"/>
      <c r="D55" s="217"/>
      <c r="E55" s="24"/>
      <c r="F55" s="126"/>
      <c r="G55" s="5"/>
      <c r="H55" s="127" t="str">
        <f t="shared" si="16"/>
        <v/>
      </c>
      <c r="I55" s="5"/>
      <c r="J55" s="128" t="str">
        <f t="shared" si="17"/>
        <v/>
      </c>
      <c r="K55" s="129"/>
      <c r="L55" s="65" t="str">
        <f t="shared" si="18"/>
        <v/>
      </c>
      <c r="M55" s="129"/>
      <c r="N55" s="65" t="str">
        <f t="shared" si="19"/>
        <v/>
      </c>
      <c r="O55" s="130"/>
      <c r="P55" s="131" t="str">
        <f t="shared" si="20"/>
        <v/>
      </c>
      <c r="Q55" s="1"/>
      <c r="R55" s="1"/>
      <c r="S55" s="1"/>
      <c r="T55" s="1"/>
      <c r="U55" s="1"/>
      <c r="V55" s="1"/>
      <c r="W55" s="1"/>
      <c r="X55" s="1"/>
      <c r="Y55" s="1"/>
      <c r="Z55" s="1"/>
      <c r="AA55" s="1"/>
      <c r="AB55" s="1"/>
    </row>
    <row r="56" spans="1:28" ht="15.75" customHeight="1">
      <c r="A56" s="24"/>
      <c r="B56" s="1040" t="s">
        <v>974</v>
      </c>
      <c r="C56" s="219"/>
      <c r="D56" s="31" t="str">
        <f>IF('Please Read First'!$C$11="Metric","kg", "lbs")</f>
        <v>lbs</v>
      </c>
      <c r="E56" s="24"/>
      <c r="F56" s="126"/>
      <c r="G56" s="5"/>
      <c r="H56" s="127" t="str">
        <f t="shared" si="16"/>
        <v/>
      </c>
      <c r="I56" s="5"/>
      <c r="J56" s="128" t="str">
        <f t="shared" si="17"/>
        <v/>
      </c>
      <c r="K56" s="129"/>
      <c r="L56" s="65" t="str">
        <f t="shared" si="18"/>
        <v/>
      </c>
      <c r="M56" s="129"/>
      <c r="N56" s="65" t="str">
        <f t="shared" si="19"/>
        <v/>
      </c>
      <c r="O56" s="130"/>
      <c r="P56" s="131" t="str">
        <f t="shared" si="20"/>
        <v/>
      </c>
      <c r="Q56" s="1"/>
      <c r="R56" s="1"/>
      <c r="S56" s="1"/>
      <c r="T56" s="1"/>
      <c r="U56" s="1"/>
      <c r="V56" s="1"/>
      <c r="W56" s="1"/>
      <c r="X56" s="1"/>
      <c r="Y56" s="1"/>
      <c r="Z56" s="1"/>
      <c r="AA56" s="1"/>
      <c r="AB56" s="1"/>
    </row>
    <row r="57" spans="1:28" ht="15.75" customHeight="1">
      <c r="A57" s="24"/>
      <c r="B57" s="1040" t="s">
        <v>973</v>
      </c>
      <c r="C57" s="220">
        <v>0.01</v>
      </c>
      <c r="D57" s="31" t="str">
        <f>IF('Please Read First'!$C$11="Metric","kg", "lbs")</f>
        <v>lbs</v>
      </c>
      <c r="E57" s="24"/>
      <c r="F57" s="126"/>
      <c r="G57" s="5"/>
      <c r="H57" s="127" t="str">
        <f t="shared" si="16"/>
        <v/>
      </c>
      <c r="I57" s="5"/>
      <c r="J57" s="128" t="str">
        <f t="shared" si="17"/>
        <v/>
      </c>
      <c r="K57" s="129"/>
      <c r="L57" s="65" t="str">
        <f t="shared" si="18"/>
        <v/>
      </c>
      <c r="M57" s="129"/>
      <c r="N57" s="65" t="str">
        <f t="shared" si="19"/>
        <v/>
      </c>
      <c r="O57" s="130"/>
      <c r="P57" s="131" t="str">
        <f t="shared" si="20"/>
        <v/>
      </c>
      <c r="Q57" s="1"/>
      <c r="R57" s="1"/>
      <c r="S57" s="1"/>
      <c r="T57" s="1"/>
      <c r="U57" s="1"/>
      <c r="V57" s="1"/>
      <c r="W57" s="1"/>
      <c r="X57" s="1"/>
      <c r="Y57" s="1"/>
      <c r="Z57" s="1"/>
      <c r="AA57" s="1"/>
      <c r="AB57" s="1"/>
    </row>
    <row r="58" spans="1:28" ht="15.75" customHeight="1">
      <c r="A58" s="24"/>
      <c r="B58" s="218" t="s">
        <v>428</v>
      </c>
      <c r="C58" s="221">
        <f>C56-C57</f>
        <v>-0.01</v>
      </c>
      <c r="D58" s="31" t="str">
        <f>IF('Please Read First'!$C$11="Metric","kg", "lbs")</f>
        <v>lbs</v>
      </c>
      <c r="E58" s="24"/>
      <c r="F58" s="126"/>
      <c r="G58" s="5"/>
      <c r="H58" s="127" t="str">
        <f t="shared" si="16"/>
        <v/>
      </c>
      <c r="I58" s="5"/>
      <c r="J58" s="128" t="str">
        <f t="shared" si="17"/>
        <v/>
      </c>
      <c r="K58" s="129"/>
      <c r="L58" s="65" t="str">
        <f t="shared" si="18"/>
        <v/>
      </c>
      <c r="M58" s="129"/>
      <c r="N58" s="65" t="str">
        <f t="shared" si="19"/>
        <v/>
      </c>
      <c r="O58" s="130"/>
      <c r="P58" s="131" t="str">
        <f t="shared" si="20"/>
        <v/>
      </c>
      <c r="Q58" s="1"/>
      <c r="R58" s="1"/>
      <c r="S58" s="1"/>
      <c r="T58" s="1"/>
      <c r="U58" s="1"/>
      <c r="V58" s="1"/>
      <c r="W58" s="1"/>
      <c r="X58" s="1"/>
      <c r="Y58" s="1"/>
      <c r="Z58" s="1"/>
      <c r="AA58" s="1"/>
      <c r="AB58" s="1"/>
    </row>
    <row r="59" spans="1:28" ht="15.75" customHeight="1">
      <c r="A59" s="24"/>
      <c r="B59" s="222" t="s">
        <v>429</v>
      </c>
      <c r="C59" s="223">
        <v>12</v>
      </c>
      <c r="D59" s="224"/>
      <c r="E59" s="24"/>
      <c r="F59" s="126"/>
      <c r="G59" s="5"/>
      <c r="H59" s="127" t="str">
        <f t="shared" si="16"/>
        <v/>
      </c>
      <c r="I59" s="5"/>
      <c r="J59" s="128" t="str">
        <f t="shared" si="17"/>
        <v/>
      </c>
      <c r="K59" s="129"/>
      <c r="L59" s="65" t="str">
        <f t="shared" si="18"/>
        <v/>
      </c>
      <c r="M59" s="129"/>
      <c r="N59" s="65" t="str">
        <f t="shared" si="19"/>
        <v/>
      </c>
      <c r="O59" s="130"/>
      <c r="P59" s="131" t="str">
        <f t="shared" si="20"/>
        <v/>
      </c>
      <c r="Q59" s="1"/>
      <c r="R59" s="1"/>
      <c r="S59" s="1"/>
      <c r="T59" s="1"/>
      <c r="U59" s="1"/>
      <c r="V59" s="1"/>
      <c r="W59" s="1"/>
      <c r="X59" s="1"/>
      <c r="Y59" s="1"/>
      <c r="Z59" s="1"/>
      <c r="AA59" s="1"/>
      <c r="AB59" s="1"/>
    </row>
    <row r="60" spans="1:28" ht="15.75" customHeight="1">
      <c r="A60" s="24"/>
      <c r="B60" s="222" t="s">
        <v>430</v>
      </c>
      <c r="C60" s="223">
        <v>1</v>
      </c>
      <c r="D60" s="224"/>
      <c r="E60" s="24"/>
      <c r="F60" s="126"/>
      <c r="G60" s="5"/>
      <c r="H60" s="127" t="str">
        <f t="shared" si="16"/>
        <v/>
      </c>
      <c r="I60" s="5"/>
      <c r="J60" s="128" t="str">
        <f t="shared" si="17"/>
        <v/>
      </c>
      <c r="K60" s="129"/>
      <c r="L60" s="65" t="str">
        <f t="shared" si="18"/>
        <v/>
      </c>
      <c r="M60" s="129"/>
      <c r="N60" s="65" t="str">
        <f t="shared" si="19"/>
        <v/>
      </c>
      <c r="O60" s="130"/>
      <c r="P60" s="131" t="str">
        <f t="shared" si="20"/>
        <v/>
      </c>
      <c r="Q60" s="1"/>
      <c r="R60" s="1"/>
      <c r="S60" s="1"/>
      <c r="T60" s="1"/>
      <c r="U60" s="1"/>
      <c r="V60" s="1"/>
      <c r="W60" s="1"/>
      <c r="X60" s="1"/>
      <c r="Y60" s="1"/>
      <c r="Z60" s="1"/>
      <c r="AA60" s="1"/>
      <c r="AB60" s="1"/>
    </row>
    <row r="61" spans="1:28" ht="15.75" customHeight="1">
      <c r="A61" s="24"/>
      <c r="B61" s="225" t="s">
        <v>431</v>
      </c>
      <c r="C61" s="226">
        <f>IFERROR(C59/C60, "")</f>
        <v>12</v>
      </c>
      <c r="D61" s="224"/>
      <c r="E61" s="24"/>
      <c r="F61" s="4" t="s">
        <v>432</v>
      </c>
      <c r="G61" s="156">
        <f>SUM(G47:G60)</f>
        <v>0</v>
      </c>
      <c r="H61" s="157"/>
      <c r="I61" s="156"/>
      <c r="J61" s="156"/>
      <c r="K61" s="156"/>
      <c r="L61" s="160"/>
      <c r="M61" s="159"/>
      <c r="N61" s="158">
        <f>SUM(N47:N60)</f>
        <v>0</v>
      </c>
      <c r="O61" s="160"/>
      <c r="P61" s="158">
        <f>SUM(P47:P60)</f>
        <v>0</v>
      </c>
      <c r="Q61" s="1"/>
      <c r="R61" s="1"/>
      <c r="S61" s="1"/>
      <c r="T61" s="1"/>
      <c r="U61" s="1"/>
      <c r="V61" s="1"/>
      <c r="W61" s="1"/>
      <c r="X61" s="1"/>
      <c r="Y61" s="1"/>
      <c r="Z61" s="1"/>
      <c r="AA61" s="1"/>
      <c r="AB61" s="1"/>
    </row>
    <row r="62" spans="1:28" ht="15.75" customHeight="1">
      <c r="A62" s="24"/>
      <c r="B62" s="227" t="s">
        <v>433</v>
      </c>
      <c r="C62" s="221">
        <f>IFERROR(12/C61, "")</f>
        <v>1</v>
      </c>
      <c r="D62" s="228"/>
      <c r="E62" s="24"/>
      <c r="F62" s="1"/>
      <c r="G62" s="1"/>
      <c r="H62" s="1"/>
      <c r="I62" s="1"/>
      <c r="J62" s="1"/>
      <c r="K62" s="1"/>
      <c r="L62" s="1"/>
      <c r="M62" s="1"/>
      <c r="N62" s="1"/>
      <c r="O62" s="1"/>
      <c r="P62" s="1"/>
      <c r="Q62" s="1"/>
      <c r="R62" s="1"/>
      <c r="S62" s="1"/>
      <c r="T62" s="1"/>
      <c r="U62" s="1"/>
      <c r="V62" s="1"/>
      <c r="W62" s="1"/>
      <c r="X62" s="1"/>
      <c r="Y62" s="1"/>
      <c r="Z62" s="1"/>
      <c r="AA62" s="1"/>
      <c r="AB62" s="1"/>
    </row>
    <row r="63" spans="1:28" ht="15.75" customHeight="1">
      <c r="A63" s="24"/>
      <c r="B63" s="229" t="s">
        <v>434</v>
      </c>
      <c r="C63" s="219">
        <v>1.5</v>
      </c>
      <c r="D63" s="31"/>
      <c r="E63" s="24"/>
      <c r="F63" s="230" t="s">
        <v>435</v>
      </c>
      <c r="G63" s="231"/>
      <c r="H63" s="232"/>
      <c r="I63" s="232"/>
      <c r="J63" s="232"/>
      <c r="K63" s="232"/>
      <c r="L63" s="232"/>
      <c r="M63" s="232"/>
      <c r="N63" s="232"/>
      <c r="O63" s="232"/>
      <c r="P63" s="233"/>
      <c r="Q63" s="1"/>
      <c r="R63" s="1"/>
      <c r="S63" s="1"/>
      <c r="T63" s="1"/>
      <c r="U63" s="1"/>
      <c r="V63" s="1"/>
      <c r="W63" s="1"/>
      <c r="X63" s="1"/>
      <c r="Y63" s="1"/>
      <c r="Z63" s="1"/>
      <c r="AA63" s="1"/>
      <c r="AB63" s="1"/>
    </row>
    <row r="64" spans="1:28" ht="37.799999999999997" customHeight="1">
      <c r="A64" s="24"/>
      <c r="B64" s="234" t="s">
        <v>436</v>
      </c>
      <c r="C64" s="221">
        <f>IFERROR(1/C63, "")</f>
        <v>0.66666666666666663</v>
      </c>
      <c r="D64" s="221"/>
      <c r="E64" s="24"/>
      <c r="F64" s="122" t="s">
        <v>359</v>
      </c>
      <c r="G64" s="123" t="s">
        <v>412</v>
      </c>
      <c r="H64" s="123" t="s">
        <v>413</v>
      </c>
      <c r="I64" s="123" t="s">
        <v>414</v>
      </c>
      <c r="J64" s="123" t="str">
        <f>IF('Please Read First'!$C$11="Metric", "Plant Density per m2", "Plant Density per ft2")</f>
        <v>Plant Density per ft2</v>
      </c>
      <c r="K64" s="123" t="s">
        <v>415</v>
      </c>
      <c r="L64" s="123" t="s">
        <v>363</v>
      </c>
      <c r="M64" s="124" t="str">
        <f>IF('Please Read First'!$C$11="metric", "Avg yield per plant in kg", "Avg. yield per plant in lbs")</f>
        <v>Avg. yield per plant in lbs</v>
      </c>
      <c r="N64" s="124" t="str">
        <f>IF('Please Read First'!$C$11="metric", "Total kg", "Total lbs")</f>
        <v>Total lbs</v>
      </c>
      <c r="O64" s="125" t="s">
        <v>365</v>
      </c>
      <c r="P64" s="124" t="str">
        <f>IF('Please Read First'!$C$11="metric", "Net kg", "Net lbs")</f>
        <v>Net lbs</v>
      </c>
      <c r="Q64" s="1"/>
      <c r="R64" s="1"/>
      <c r="S64" s="1"/>
      <c r="T64" s="1"/>
      <c r="U64" s="1"/>
      <c r="V64" s="1"/>
      <c r="W64" s="1"/>
      <c r="X64" s="1"/>
      <c r="Y64" s="1"/>
      <c r="Z64" s="1"/>
      <c r="AA64" s="1"/>
      <c r="AB64" s="1"/>
    </row>
    <row r="65" spans="1:28" ht="15.75" customHeight="1">
      <c r="A65" s="24"/>
      <c r="B65" s="229" t="s">
        <v>437</v>
      </c>
      <c r="C65" s="220">
        <v>0.5</v>
      </c>
      <c r="D65" s="31" t="str">
        <f>IF('Please Read First'!$C$11="Metric","kg/Liter", "lbs/gal")</f>
        <v>lbs/gal</v>
      </c>
      <c r="E65" s="24"/>
      <c r="F65" s="126"/>
      <c r="G65" s="5"/>
      <c r="H65" s="127" t="str">
        <f t="shared" ref="H65:H78" si="21">IF(G65="", "", G65/$G$79)</f>
        <v/>
      </c>
      <c r="I65" s="5"/>
      <c r="J65" s="128" t="str">
        <f t="shared" ref="J65:J78" si="22">IF(I65="","",IF(I65=0,0,I65/$K$45))</f>
        <v/>
      </c>
      <c r="K65" s="129"/>
      <c r="L65" s="65" t="str">
        <f t="shared" ref="L65:L78" si="23">IF(K65="", "", G65*I65*K65)</f>
        <v/>
      </c>
      <c r="M65" s="129"/>
      <c r="N65" s="65" t="str">
        <f t="shared" ref="N65:N78" si="24">IF(L65="", "", M65*L65)</f>
        <v/>
      </c>
      <c r="O65" s="130"/>
      <c r="P65" s="131" t="str">
        <f t="shared" ref="P65:P78" si="25">IF(N65="","",N65*(1-O65))</f>
        <v/>
      </c>
      <c r="Q65" s="1"/>
      <c r="R65" s="1"/>
      <c r="S65" s="1"/>
      <c r="T65" s="1"/>
      <c r="U65" s="1"/>
      <c r="V65" s="1"/>
      <c r="W65" s="1"/>
      <c r="X65" s="1"/>
      <c r="Y65" s="1"/>
      <c r="Z65" s="1"/>
      <c r="AA65" s="1"/>
      <c r="AB65" s="1"/>
    </row>
    <row r="66" spans="1:28" ht="15.75" customHeight="1">
      <c r="A66" s="24"/>
      <c r="B66" s="235" t="s">
        <v>438</v>
      </c>
      <c r="C66" s="236" t="str">
        <f>IFERROR(C9+C51, "")</f>
        <v/>
      </c>
      <c r="D66" s="31" t="str">
        <f>IF('Please Read First'!$C$11="Metric","m2", "ft2")</f>
        <v>ft2</v>
      </c>
      <c r="E66" s="24"/>
      <c r="F66" s="126"/>
      <c r="G66" s="5"/>
      <c r="H66" s="127" t="str">
        <f t="shared" si="21"/>
        <v/>
      </c>
      <c r="I66" s="5"/>
      <c r="J66" s="128" t="str">
        <f t="shared" si="22"/>
        <v/>
      </c>
      <c r="K66" s="129"/>
      <c r="L66" s="65" t="str">
        <f t="shared" si="23"/>
        <v/>
      </c>
      <c r="M66" s="129"/>
      <c r="N66" s="65" t="str">
        <f t="shared" si="24"/>
        <v/>
      </c>
      <c r="O66" s="130"/>
      <c r="P66" s="131" t="str">
        <f t="shared" si="25"/>
        <v/>
      </c>
      <c r="Q66" s="1"/>
      <c r="R66" s="1"/>
      <c r="S66" s="1"/>
      <c r="T66" s="1"/>
      <c r="U66" s="1"/>
      <c r="V66" s="1"/>
      <c r="W66" s="1"/>
      <c r="X66" s="1"/>
      <c r="Y66" s="1"/>
      <c r="Z66" s="1"/>
      <c r="AA66" s="1"/>
      <c r="AB66" s="1"/>
    </row>
    <row r="67" spans="1:28" ht="15.75" customHeight="1">
      <c r="A67" s="24"/>
      <c r="B67" s="229" t="s">
        <v>439</v>
      </c>
      <c r="C67" s="237">
        <v>7.4999999999999997E-2</v>
      </c>
      <c r="D67" s="31" t="str">
        <f>IF('Please Read First'!$C$11="Metric","g/m2/d", "oz/ft2/d")</f>
        <v>oz/ft2/d</v>
      </c>
      <c r="E67" s="24"/>
      <c r="F67" s="126"/>
      <c r="G67" s="5"/>
      <c r="H67" s="127" t="str">
        <f t="shared" si="21"/>
        <v/>
      </c>
      <c r="I67" s="5"/>
      <c r="J67" s="128" t="str">
        <f t="shared" si="22"/>
        <v/>
      </c>
      <c r="K67" s="129"/>
      <c r="L67" s="65" t="str">
        <f t="shared" si="23"/>
        <v/>
      </c>
      <c r="M67" s="129"/>
      <c r="N67" s="65" t="str">
        <f t="shared" si="24"/>
        <v/>
      </c>
      <c r="O67" s="130"/>
      <c r="P67" s="131" t="str">
        <f t="shared" si="25"/>
        <v/>
      </c>
      <c r="Q67" s="1"/>
      <c r="R67" s="1"/>
      <c r="S67" s="1"/>
      <c r="T67" s="1"/>
      <c r="U67" s="1"/>
      <c r="V67" s="1"/>
      <c r="W67" s="1"/>
      <c r="X67" s="1"/>
      <c r="Y67" s="1"/>
      <c r="Z67" s="1"/>
      <c r="AA67" s="1"/>
      <c r="AB67" s="1"/>
    </row>
    <row r="68" spans="1:28" ht="15.75" customHeight="1">
      <c r="A68" s="24"/>
      <c r="B68" s="229" t="s">
        <v>440</v>
      </c>
      <c r="C68" s="221" t="str">
        <f>IFERROR(C66*C67, "")</f>
        <v/>
      </c>
      <c r="D68" s="31" t="str">
        <f>IF('Please Read First'!$C$11="Metric","g", "oz")</f>
        <v>oz</v>
      </c>
      <c r="E68" s="24"/>
      <c r="F68" s="126"/>
      <c r="G68" s="5"/>
      <c r="H68" s="127" t="str">
        <f t="shared" si="21"/>
        <v/>
      </c>
      <c r="I68" s="5"/>
      <c r="J68" s="128" t="str">
        <f t="shared" si="22"/>
        <v/>
      </c>
      <c r="K68" s="129"/>
      <c r="L68" s="65" t="str">
        <f t="shared" si="23"/>
        <v/>
      </c>
      <c r="M68" s="129"/>
      <c r="N68" s="65" t="str">
        <f t="shared" si="24"/>
        <v/>
      </c>
      <c r="O68" s="130"/>
      <c r="P68" s="131" t="str">
        <f t="shared" si="25"/>
        <v/>
      </c>
      <c r="Q68" s="1"/>
      <c r="R68" s="1"/>
      <c r="S68" s="1"/>
      <c r="T68" s="1"/>
      <c r="U68" s="1"/>
      <c r="V68" s="1"/>
      <c r="W68" s="1"/>
      <c r="X68" s="1"/>
      <c r="Y68" s="1"/>
      <c r="Z68" s="1"/>
      <c r="AA68" s="1"/>
      <c r="AB68" s="1"/>
    </row>
    <row r="69" spans="1:28" ht="15.75" customHeight="1">
      <c r="A69" s="24"/>
      <c r="B69" s="229" t="s">
        <v>441</v>
      </c>
      <c r="C69" s="238" t="str">
        <f>IF(C68="","",IF('Please Read First'!C11="Metric",'Plant &amp; Fish Production'!C68/1000,'Plant &amp; Fish Production'!C68/16))</f>
        <v/>
      </c>
      <c r="D69" s="31" t="str">
        <f>IF('Please Read First'!$C$11="Metric","kg", "lbs")</f>
        <v>lbs</v>
      </c>
      <c r="E69" s="24"/>
      <c r="F69" s="126"/>
      <c r="G69" s="5"/>
      <c r="H69" s="127" t="str">
        <f t="shared" si="21"/>
        <v/>
      </c>
      <c r="I69" s="5"/>
      <c r="J69" s="128" t="str">
        <f t="shared" si="22"/>
        <v/>
      </c>
      <c r="K69" s="129"/>
      <c r="L69" s="65" t="str">
        <f t="shared" si="23"/>
        <v/>
      </c>
      <c r="M69" s="129"/>
      <c r="N69" s="65" t="str">
        <f t="shared" si="24"/>
        <v/>
      </c>
      <c r="O69" s="130"/>
      <c r="P69" s="131" t="str">
        <f t="shared" si="25"/>
        <v/>
      </c>
      <c r="Q69" s="1"/>
      <c r="R69" s="1"/>
      <c r="S69" s="1"/>
      <c r="T69" s="1"/>
      <c r="U69" s="1"/>
      <c r="V69" s="1"/>
      <c r="W69" s="1"/>
      <c r="X69" s="1"/>
      <c r="Y69" s="1"/>
      <c r="Z69" s="1"/>
      <c r="AA69" s="1"/>
      <c r="AB69" s="1"/>
    </row>
    <row r="70" spans="1:28" ht="15.75" customHeight="1">
      <c r="A70" s="24"/>
      <c r="B70" s="229" t="s">
        <v>442</v>
      </c>
      <c r="C70" s="221" t="str">
        <f>IFERROR(C69*365,"")</f>
        <v/>
      </c>
      <c r="D70" s="31" t="str">
        <f>IF('Please Read First'!$C$11="Metric","kg", "lbs")</f>
        <v>lbs</v>
      </c>
      <c r="E70" s="24"/>
      <c r="F70" s="126"/>
      <c r="G70" s="5"/>
      <c r="H70" s="127" t="str">
        <f t="shared" si="21"/>
        <v/>
      </c>
      <c r="I70" s="5"/>
      <c r="J70" s="128" t="str">
        <f t="shared" si="22"/>
        <v/>
      </c>
      <c r="K70" s="129"/>
      <c r="L70" s="65" t="str">
        <f t="shared" si="23"/>
        <v/>
      </c>
      <c r="M70" s="129"/>
      <c r="N70" s="65" t="str">
        <f t="shared" si="24"/>
        <v/>
      </c>
      <c r="O70" s="130"/>
      <c r="P70" s="131" t="str">
        <f t="shared" si="25"/>
        <v/>
      </c>
      <c r="Q70" s="1"/>
      <c r="R70" s="1"/>
      <c r="S70" s="1"/>
      <c r="T70" s="1"/>
      <c r="U70" s="1"/>
      <c r="V70" s="1"/>
      <c r="W70" s="1"/>
      <c r="X70" s="1"/>
      <c r="Y70" s="1"/>
      <c r="Z70" s="1"/>
      <c r="AA70" s="1"/>
      <c r="AB70" s="1"/>
    </row>
    <row r="71" spans="1:28" ht="15.75" customHeight="1">
      <c r="A71" s="24"/>
      <c r="B71" s="218" t="s">
        <v>443</v>
      </c>
      <c r="C71" s="239" t="str">
        <f>IFERROR(C70*C64, "")</f>
        <v/>
      </c>
      <c r="D71" s="31" t="str">
        <f>IF('Please Read First'!$C$11="Metric","kg", "lbs")</f>
        <v>lbs</v>
      </c>
      <c r="E71" s="24"/>
      <c r="F71" s="126"/>
      <c r="G71" s="5"/>
      <c r="H71" s="127" t="str">
        <f t="shared" si="21"/>
        <v/>
      </c>
      <c r="I71" s="5"/>
      <c r="J71" s="128" t="str">
        <f t="shared" si="22"/>
        <v/>
      </c>
      <c r="K71" s="240"/>
      <c r="L71" s="65" t="str">
        <f t="shared" si="23"/>
        <v/>
      </c>
      <c r="M71" s="129"/>
      <c r="N71" s="65" t="str">
        <f t="shared" si="24"/>
        <v/>
      </c>
      <c r="O71" s="130"/>
      <c r="P71" s="131" t="str">
        <f t="shared" si="25"/>
        <v/>
      </c>
      <c r="Q71" s="1"/>
      <c r="R71" s="1"/>
      <c r="S71" s="1"/>
      <c r="T71" s="1"/>
      <c r="U71" s="1"/>
      <c r="V71" s="1"/>
      <c r="W71" s="1"/>
      <c r="X71" s="1"/>
      <c r="Y71" s="1"/>
      <c r="Z71" s="1"/>
      <c r="AA71" s="1"/>
      <c r="AB71" s="1"/>
    </row>
    <row r="72" spans="1:28" ht="15.75" customHeight="1">
      <c r="A72" s="24"/>
      <c r="B72" s="218" t="s">
        <v>444</v>
      </c>
      <c r="C72" s="239" t="str">
        <f>IFERROR(C71/C58, "")</f>
        <v/>
      </c>
      <c r="D72" s="228"/>
      <c r="E72" s="24"/>
      <c r="F72" s="126"/>
      <c r="G72" s="5"/>
      <c r="H72" s="127" t="str">
        <f t="shared" si="21"/>
        <v/>
      </c>
      <c r="I72" s="5"/>
      <c r="J72" s="128" t="str">
        <f t="shared" si="22"/>
        <v/>
      </c>
      <c r="K72" s="240"/>
      <c r="L72" s="65" t="str">
        <f t="shared" si="23"/>
        <v/>
      </c>
      <c r="M72" s="129"/>
      <c r="N72" s="65" t="str">
        <f t="shared" si="24"/>
        <v/>
      </c>
      <c r="O72" s="130"/>
      <c r="P72" s="131" t="str">
        <f t="shared" si="25"/>
        <v/>
      </c>
      <c r="Q72" s="1"/>
      <c r="R72" s="1"/>
      <c r="S72" s="1"/>
      <c r="T72" s="1"/>
      <c r="U72" s="1"/>
      <c r="V72" s="1"/>
      <c r="W72" s="1"/>
      <c r="X72" s="1"/>
      <c r="Y72" s="1"/>
      <c r="Z72" s="1"/>
      <c r="AA72" s="1"/>
      <c r="AB72" s="1"/>
    </row>
    <row r="73" spans="1:28" ht="15.75" customHeight="1">
      <c r="A73" s="24"/>
      <c r="B73" s="218" t="s">
        <v>445</v>
      </c>
      <c r="C73" s="239" t="str">
        <f>IFERROR(C56*C72, "")</f>
        <v/>
      </c>
      <c r="D73" s="31" t="str">
        <f>IF('Please Read First'!$C$11="Metric","kg", "lbs")</f>
        <v>lbs</v>
      </c>
      <c r="E73" s="24"/>
      <c r="F73" s="126"/>
      <c r="G73" s="5"/>
      <c r="H73" s="127" t="str">
        <f t="shared" si="21"/>
        <v/>
      </c>
      <c r="I73" s="5"/>
      <c r="J73" s="128" t="str">
        <f t="shared" si="22"/>
        <v/>
      </c>
      <c r="K73" s="240"/>
      <c r="L73" s="65" t="str">
        <f t="shared" si="23"/>
        <v/>
      </c>
      <c r="M73" s="129"/>
      <c r="N73" s="65" t="str">
        <f t="shared" si="24"/>
        <v/>
      </c>
      <c r="O73" s="130"/>
      <c r="P73" s="131" t="str">
        <f t="shared" si="25"/>
        <v/>
      </c>
      <c r="Q73" s="1"/>
      <c r="R73" s="1"/>
      <c r="S73" s="1"/>
      <c r="T73" s="1"/>
      <c r="U73" s="1"/>
      <c r="V73" s="1"/>
      <c r="W73" s="1"/>
      <c r="X73" s="1"/>
      <c r="Y73" s="1"/>
      <c r="Z73" s="1"/>
      <c r="AA73" s="1"/>
      <c r="AB73" s="1"/>
    </row>
    <row r="74" spans="1:28" ht="15.75" customHeight="1">
      <c r="A74" s="24"/>
      <c r="B74" s="218" t="s">
        <v>446</v>
      </c>
      <c r="C74" s="239" t="str">
        <f>IFERROR(C73/C62, "")</f>
        <v/>
      </c>
      <c r="D74" s="31" t="str">
        <f>IF('Please Read First'!$C$11="Metric","kg", "lbs")</f>
        <v>lbs</v>
      </c>
      <c r="E74" s="24"/>
      <c r="F74" s="126"/>
      <c r="G74" s="5"/>
      <c r="H74" s="127" t="str">
        <f t="shared" si="21"/>
        <v/>
      </c>
      <c r="I74" s="5"/>
      <c r="J74" s="128" t="str">
        <f t="shared" si="22"/>
        <v/>
      </c>
      <c r="K74" s="240"/>
      <c r="L74" s="65" t="str">
        <f t="shared" si="23"/>
        <v/>
      </c>
      <c r="M74" s="129"/>
      <c r="N74" s="65" t="str">
        <f t="shared" si="24"/>
        <v/>
      </c>
      <c r="O74" s="130"/>
      <c r="P74" s="131" t="str">
        <f t="shared" si="25"/>
        <v/>
      </c>
      <c r="Q74" s="1"/>
      <c r="R74" s="1"/>
      <c r="S74" s="1"/>
      <c r="T74" s="1"/>
      <c r="U74" s="1"/>
      <c r="V74" s="1"/>
      <c r="W74" s="1"/>
      <c r="X74" s="1"/>
      <c r="Y74" s="1"/>
      <c r="Z74" s="1"/>
      <c r="AA74" s="1"/>
      <c r="AB74" s="1"/>
    </row>
    <row r="75" spans="1:28" ht="15.75" customHeight="1">
      <c r="A75" s="24"/>
      <c r="B75" s="241" t="s">
        <v>447</v>
      </c>
      <c r="C75" s="242" t="str">
        <f>IFERROR(C74/C65, "")</f>
        <v/>
      </c>
      <c r="D75" s="31" t="str">
        <f>IF('Please Read First'!$C$11="Metric","Liters", "gallons")</f>
        <v>gallons</v>
      </c>
      <c r="E75" s="24"/>
      <c r="F75" s="126"/>
      <c r="G75" s="5"/>
      <c r="H75" s="127" t="str">
        <f t="shared" si="21"/>
        <v/>
      </c>
      <c r="I75" s="5"/>
      <c r="J75" s="128" t="str">
        <f t="shared" si="22"/>
        <v/>
      </c>
      <c r="K75" s="240"/>
      <c r="L75" s="65" t="str">
        <f t="shared" si="23"/>
        <v/>
      </c>
      <c r="M75" s="129"/>
      <c r="N75" s="65" t="str">
        <f t="shared" si="24"/>
        <v/>
      </c>
      <c r="O75" s="130"/>
      <c r="P75" s="131" t="str">
        <f t="shared" si="25"/>
        <v/>
      </c>
      <c r="Q75" s="1"/>
      <c r="R75" s="1"/>
      <c r="S75" s="1"/>
      <c r="T75" s="1"/>
      <c r="U75" s="1"/>
      <c r="V75" s="1"/>
      <c r="W75" s="1"/>
      <c r="X75" s="1"/>
      <c r="Y75" s="1"/>
      <c r="Z75" s="1"/>
      <c r="AA75" s="1"/>
      <c r="AB75" s="1"/>
    </row>
    <row r="76" spans="1:28" ht="15.75" customHeight="1">
      <c r="A76" s="24"/>
      <c r="B76" s="229" t="s">
        <v>448</v>
      </c>
      <c r="C76" s="221">
        <f>IFERROR(C56/C65, "")</f>
        <v>0</v>
      </c>
      <c r="D76" s="31" t="str">
        <f>IF('Please Read First'!$C$11="Metric","Liters", "gallons")</f>
        <v>gallons</v>
      </c>
      <c r="E76" s="24"/>
      <c r="F76" s="126"/>
      <c r="G76" s="5"/>
      <c r="H76" s="127" t="str">
        <f t="shared" si="21"/>
        <v/>
      </c>
      <c r="I76" s="5"/>
      <c r="J76" s="128" t="str">
        <f t="shared" si="22"/>
        <v/>
      </c>
      <c r="K76" s="240"/>
      <c r="L76" s="65" t="str">
        <f t="shared" si="23"/>
        <v/>
      </c>
      <c r="M76" s="129"/>
      <c r="N76" s="65" t="str">
        <f t="shared" si="24"/>
        <v/>
      </c>
      <c r="O76" s="130"/>
      <c r="P76" s="131" t="str">
        <f t="shared" si="25"/>
        <v/>
      </c>
      <c r="Q76" s="1"/>
      <c r="R76" s="1"/>
      <c r="S76" s="1"/>
      <c r="T76" s="1"/>
      <c r="U76" s="1"/>
      <c r="V76" s="1"/>
      <c r="W76" s="1"/>
      <c r="X76" s="1"/>
      <c r="Y76" s="1"/>
      <c r="Z76" s="1"/>
      <c r="AA76" s="1"/>
      <c r="AB76" s="1"/>
    </row>
    <row r="77" spans="1:28" ht="15.75" customHeight="1">
      <c r="A77" s="24"/>
      <c r="B77" s="243" t="s">
        <v>449</v>
      </c>
      <c r="C77" s="244" t="str">
        <f>IFERROR(C75/C76, "")</f>
        <v/>
      </c>
      <c r="D77" s="228"/>
      <c r="E77" s="24"/>
      <c r="F77" s="126"/>
      <c r="G77" s="5"/>
      <c r="H77" s="127" t="str">
        <f t="shared" si="21"/>
        <v/>
      </c>
      <c r="I77" s="5"/>
      <c r="J77" s="128" t="str">
        <f t="shared" si="22"/>
        <v/>
      </c>
      <c r="K77" s="240"/>
      <c r="L77" s="65" t="str">
        <f t="shared" si="23"/>
        <v/>
      </c>
      <c r="M77" s="129"/>
      <c r="N77" s="65" t="str">
        <f t="shared" si="24"/>
        <v/>
      </c>
      <c r="O77" s="130"/>
      <c r="P77" s="131" t="str">
        <f t="shared" si="25"/>
        <v/>
      </c>
      <c r="Q77" s="1"/>
      <c r="R77" s="1"/>
      <c r="S77" s="1"/>
      <c r="T77" s="1"/>
      <c r="U77" s="1"/>
      <c r="V77" s="1"/>
      <c r="W77" s="1"/>
      <c r="X77" s="1"/>
      <c r="Y77" s="1"/>
      <c r="Z77" s="1"/>
      <c r="AA77" s="1"/>
      <c r="AB77" s="1"/>
    </row>
    <row r="78" spans="1:28" ht="15.75" customHeight="1">
      <c r="A78" s="24"/>
      <c r="B78" s="243" t="s">
        <v>450</v>
      </c>
      <c r="C78" s="244" t="str">
        <f>IFERROR(C77*1.1, "")</f>
        <v/>
      </c>
      <c r="D78" s="228"/>
      <c r="E78" s="24"/>
      <c r="F78" s="245"/>
      <c r="G78" s="246"/>
      <c r="H78" s="127" t="str">
        <f t="shared" si="21"/>
        <v/>
      </c>
      <c r="I78" s="246"/>
      <c r="J78" s="128" t="str">
        <f t="shared" si="22"/>
        <v/>
      </c>
      <c r="K78" s="240"/>
      <c r="L78" s="65" t="str">
        <f t="shared" si="23"/>
        <v/>
      </c>
      <c r="M78" s="247"/>
      <c r="N78" s="65" t="str">
        <f t="shared" si="24"/>
        <v/>
      </c>
      <c r="O78" s="248"/>
      <c r="P78" s="131" t="str">
        <f t="shared" si="25"/>
        <v/>
      </c>
      <c r="Q78" s="1"/>
      <c r="R78" s="1"/>
      <c r="S78" s="1"/>
      <c r="T78" s="1"/>
      <c r="U78" s="1"/>
      <c r="V78" s="1"/>
      <c r="W78" s="1"/>
      <c r="X78" s="1"/>
      <c r="Y78" s="1"/>
      <c r="Z78" s="1"/>
      <c r="AA78" s="1"/>
      <c r="AB78" s="1"/>
    </row>
    <row r="79" spans="1:28" ht="15.75" customHeight="1">
      <c r="A79" s="24"/>
      <c r="B79" s="1"/>
      <c r="C79" s="1"/>
      <c r="D79" s="91"/>
      <c r="E79" s="24"/>
      <c r="F79" s="4" t="s">
        <v>432</v>
      </c>
      <c r="G79" s="156">
        <f>SUM(G65:G78)</f>
        <v>0</v>
      </c>
      <c r="H79" s="157"/>
      <c r="I79" s="156">
        <f>SUM(I65:I78)</f>
        <v>0</v>
      </c>
      <c r="J79" s="156"/>
      <c r="K79" s="156"/>
      <c r="L79" s="196">
        <f>SUM(L65:L78)</f>
        <v>0</v>
      </c>
      <c r="M79" s="159"/>
      <c r="N79" s="158">
        <f>SUM(N65:N78)</f>
        <v>0</v>
      </c>
      <c r="O79" s="160"/>
      <c r="P79" s="158">
        <f>SUM(P65:P78)</f>
        <v>0</v>
      </c>
      <c r="Q79" s="1"/>
      <c r="R79" s="1"/>
      <c r="S79" s="1"/>
      <c r="T79" s="1"/>
      <c r="U79" s="1"/>
      <c r="V79" s="1"/>
      <c r="W79" s="1"/>
      <c r="X79" s="1"/>
      <c r="Y79" s="1"/>
      <c r="Z79" s="1"/>
      <c r="AA79" s="1"/>
      <c r="AB79" s="1"/>
    </row>
    <row r="80" spans="1:28" ht="15.75" customHeight="1">
      <c r="A80" s="24"/>
      <c r="B80" s="1"/>
      <c r="C80" s="1"/>
      <c r="D80" s="91"/>
      <c r="E80" s="24"/>
      <c r="F80" s="1"/>
      <c r="G80" s="1"/>
      <c r="H80" s="1"/>
      <c r="I80" s="1"/>
      <c r="J80" s="1"/>
      <c r="K80" s="1"/>
      <c r="L80" s="1"/>
      <c r="M80" s="1"/>
      <c r="N80" s="1"/>
      <c r="O80" s="1"/>
      <c r="P80" s="24"/>
      <c r="Q80" s="1"/>
      <c r="R80" s="1"/>
      <c r="S80" s="1"/>
      <c r="T80" s="1"/>
      <c r="U80" s="1"/>
      <c r="V80" s="1"/>
      <c r="W80" s="1"/>
      <c r="X80" s="1"/>
      <c r="Y80" s="1"/>
      <c r="Z80" s="1"/>
      <c r="AA80" s="1"/>
      <c r="AB80" s="1"/>
    </row>
    <row r="81" spans="1:28" ht="31.2" customHeight="1">
      <c r="A81" s="24"/>
      <c r="B81" s="1"/>
      <c r="C81" s="1"/>
      <c r="D81" s="91"/>
      <c r="E81" s="24"/>
      <c r="F81" s="249" t="s">
        <v>451</v>
      </c>
      <c r="G81" s="123" t="s">
        <v>452</v>
      </c>
      <c r="H81" s="123" t="s">
        <v>453</v>
      </c>
      <c r="I81" s="123" t="s">
        <v>383</v>
      </c>
      <c r="J81" s="124" t="s">
        <v>454</v>
      </c>
      <c r="K81" s="123" t="s">
        <v>455</v>
      </c>
      <c r="L81" s="123" t="s">
        <v>456</v>
      </c>
      <c r="M81" s="250"/>
      <c r="N81" s="1"/>
      <c r="O81" s="1"/>
      <c r="P81" s="24"/>
      <c r="Q81" s="1"/>
      <c r="R81" s="1"/>
      <c r="S81" s="1"/>
      <c r="T81" s="1"/>
      <c r="U81" s="1"/>
      <c r="V81" s="1"/>
      <c r="W81" s="1"/>
      <c r="X81" s="1"/>
      <c r="Y81" s="1"/>
      <c r="Z81" s="1"/>
      <c r="AA81" s="1"/>
      <c r="AB81" s="1"/>
    </row>
    <row r="82" spans="1:28" ht="15.75" customHeight="1">
      <c r="A82" s="24"/>
      <c r="B82" s="1"/>
      <c r="C82" s="1"/>
      <c r="D82" s="91"/>
      <c r="E82" s="24"/>
      <c r="F82" s="126" t="s">
        <v>457</v>
      </c>
      <c r="G82" s="5">
        <v>6</v>
      </c>
      <c r="H82" s="5">
        <v>2</v>
      </c>
      <c r="I82" s="251">
        <f t="shared" ref="I82:I95" si="26">IF(H82="", "", 52/H82)</f>
        <v>26</v>
      </c>
      <c r="J82" s="128">
        <f t="shared" ref="J82:J95" si="27">IF(I82="", "", I82*G82)</f>
        <v>156</v>
      </c>
      <c r="K82" s="57">
        <v>25</v>
      </c>
      <c r="L82" s="252">
        <f t="shared" ref="L82:L95" si="28">IF(J82="", "", K82*J82)</f>
        <v>3900</v>
      </c>
      <c r="M82" s="253"/>
      <c r="N82" s="1"/>
      <c r="O82" s="1"/>
      <c r="P82" s="24"/>
      <c r="Q82" s="1"/>
      <c r="R82" s="1"/>
      <c r="S82" s="1"/>
      <c r="T82" s="1"/>
      <c r="U82" s="1"/>
      <c r="V82" s="1"/>
      <c r="W82" s="1"/>
      <c r="X82" s="1"/>
      <c r="Y82" s="1"/>
      <c r="Z82" s="1"/>
      <c r="AA82" s="1"/>
      <c r="AB82" s="1"/>
    </row>
    <row r="83" spans="1:28" ht="15.75" customHeight="1">
      <c r="A83" s="24"/>
      <c r="B83" s="1"/>
      <c r="C83" s="1"/>
      <c r="D83" s="91"/>
      <c r="E83" s="24"/>
      <c r="F83" s="126"/>
      <c r="G83" s="5"/>
      <c r="H83" s="5"/>
      <c r="I83" s="251" t="str">
        <f t="shared" si="26"/>
        <v/>
      </c>
      <c r="J83" s="128" t="str">
        <f t="shared" si="27"/>
        <v/>
      </c>
      <c r="K83" s="57"/>
      <c r="L83" s="252" t="str">
        <f t="shared" si="28"/>
        <v/>
      </c>
      <c r="M83" s="253"/>
      <c r="N83" s="1"/>
      <c r="O83" s="1"/>
      <c r="P83" s="24"/>
      <c r="Q83" s="1"/>
      <c r="R83" s="1"/>
      <c r="S83" s="1"/>
      <c r="T83" s="1"/>
      <c r="U83" s="1"/>
      <c r="V83" s="1"/>
      <c r="W83" s="1"/>
      <c r="X83" s="1"/>
      <c r="Y83" s="1"/>
      <c r="Z83" s="1"/>
      <c r="AA83" s="1"/>
      <c r="AB83" s="1"/>
    </row>
    <row r="84" spans="1:28" ht="15.75" customHeight="1">
      <c r="A84" s="24"/>
      <c r="B84" s="1"/>
      <c r="C84" s="1"/>
      <c r="D84" s="91"/>
      <c r="E84" s="24"/>
      <c r="F84" s="126"/>
      <c r="G84" s="5"/>
      <c r="H84" s="5"/>
      <c r="I84" s="251" t="str">
        <f t="shared" si="26"/>
        <v/>
      </c>
      <c r="J84" s="128" t="str">
        <f t="shared" si="27"/>
        <v/>
      </c>
      <c r="K84" s="57"/>
      <c r="L84" s="252" t="str">
        <f t="shared" si="28"/>
        <v/>
      </c>
      <c r="M84" s="253"/>
      <c r="N84" s="1"/>
      <c r="O84" s="1"/>
      <c r="P84" s="24"/>
      <c r="Q84" s="1"/>
      <c r="R84" s="1"/>
      <c r="S84" s="1"/>
      <c r="T84" s="1"/>
      <c r="U84" s="1"/>
      <c r="V84" s="1"/>
      <c r="W84" s="1"/>
      <c r="X84" s="1"/>
      <c r="Y84" s="1"/>
      <c r="Z84" s="1"/>
      <c r="AA84" s="1"/>
      <c r="AB84" s="1"/>
    </row>
    <row r="85" spans="1:28" ht="15.75" customHeight="1">
      <c r="A85" s="24"/>
      <c r="B85" s="1"/>
      <c r="C85" s="1"/>
      <c r="D85" s="91"/>
      <c r="E85" s="24"/>
      <c r="F85" s="126"/>
      <c r="G85" s="5"/>
      <c r="H85" s="5"/>
      <c r="I85" s="251" t="str">
        <f t="shared" si="26"/>
        <v/>
      </c>
      <c r="J85" s="128" t="str">
        <f t="shared" si="27"/>
        <v/>
      </c>
      <c r="K85" s="57"/>
      <c r="L85" s="252" t="str">
        <f t="shared" si="28"/>
        <v/>
      </c>
      <c r="M85" s="253"/>
      <c r="N85" s="1"/>
      <c r="O85" s="1"/>
      <c r="P85" s="24"/>
      <c r="Q85" s="1"/>
      <c r="R85" s="1"/>
      <c r="S85" s="1"/>
      <c r="T85" s="1"/>
      <c r="U85" s="1"/>
      <c r="V85" s="1"/>
      <c r="W85" s="1"/>
      <c r="X85" s="1"/>
      <c r="Y85" s="1"/>
      <c r="Z85" s="1"/>
      <c r="AA85" s="1"/>
      <c r="AB85" s="1"/>
    </row>
    <row r="86" spans="1:28" ht="15.75" customHeight="1">
      <c r="A86" s="24"/>
      <c r="B86" s="1"/>
      <c r="C86" s="1"/>
      <c r="D86" s="91"/>
      <c r="E86" s="24"/>
      <c r="F86" s="126"/>
      <c r="G86" s="5"/>
      <c r="H86" s="5"/>
      <c r="I86" s="251" t="str">
        <f t="shared" si="26"/>
        <v/>
      </c>
      <c r="J86" s="128" t="str">
        <f t="shared" si="27"/>
        <v/>
      </c>
      <c r="K86" s="57"/>
      <c r="L86" s="252" t="str">
        <f t="shared" si="28"/>
        <v/>
      </c>
      <c r="M86" s="253"/>
      <c r="N86" s="1"/>
      <c r="O86" s="1"/>
      <c r="P86" s="24"/>
      <c r="Q86" s="1"/>
      <c r="R86" s="1"/>
      <c r="S86" s="1"/>
      <c r="T86" s="1"/>
      <c r="U86" s="1"/>
      <c r="V86" s="1"/>
      <c r="W86" s="1"/>
      <c r="X86" s="1"/>
      <c r="Y86" s="1"/>
      <c r="Z86" s="1"/>
      <c r="AA86" s="1"/>
      <c r="AB86" s="1"/>
    </row>
    <row r="87" spans="1:28" ht="15.75" customHeight="1">
      <c r="A87" s="24"/>
      <c r="B87" s="1"/>
      <c r="C87" s="1"/>
      <c r="D87" s="91"/>
      <c r="E87" s="24"/>
      <c r="F87" s="126"/>
      <c r="G87" s="5"/>
      <c r="H87" s="5"/>
      <c r="I87" s="251" t="str">
        <f t="shared" si="26"/>
        <v/>
      </c>
      <c r="J87" s="128" t="str">
        <f t="shared" si="27"/>
        <v/>
      </c>
      <c r="K87" s="57"/>
      <c r="L87" s="252" t="str">
        <f t="shared" si="28"/>
        <v/>
      </c>
      <c r="M87" s="253"/>
      <c r="N87" s="1"/>
      <c r="O87" s="1"/>
      <c r="P87" s="24"/>
      <c r="Q87" s="1"/>
      <c r="R87" s="1"/>
      <c r="S87" s="1"/>
      <c r="T87" s="1"/>
      <c r="U87" s="1"/>
      <c r="V87" s="1"/>
      <c r="W87" s="1"/>
      <c r="X87" s="1"/>
      <c r="Y87" s="1"/>
      <c r="Z87" s="1"/>
      <c r="AA87" s="1"/>
      <c r="AB87" s="1"/>
    </row>
    <row r="88" spans="1:28" ht="15.75" customHeight="1">
      <c r="A88" s="24"/>
      <c r="B88" s="1"/>
      <c r="C88" s="1"/>
      <c r="D88" s="91"/>
      <c r="E88" s="24"/>
      <c r="F88" s="126"/>
      <c r="G88" s="5"/>
      <c r="H88" s="5"/>
      <c r="I88" s="251" t="str">
        <f t="shared" si="26"/>
        <v/>
      </c>
      <c r="J88" s="128" t="str">
        <f t="shared" si="27"/>
        <v/>
      </c>
      <c r="K88" s="57"/>
      <c r="L88" s="252" t="str">
        <f t="shared" si="28"/>
        <v/>
      </c>
      <c r="M88" s="253"/>
      <c r="N88" s="1"/>
      <c r="O88" s="1"/>
      <c r="P88" s="24"/>
      <c r="Q88" s="1"/>
      <c r="R88" s="1"/>
      <c r="S88" s="1"/>
      <c r="T88" s="1"/>
      <c r="U88" s="1"/>
      <c r="V88" s="1"/>
      <c r="W88" s="1"/>
      <c r="X88" s="1"/>
      <c r="Y88" s="1"/>
      <c r="Z88" s="1"/>
      <c r="AA88" s="1"/>
      <c r="AB88" s="1"/>
    </row>
    <row r="89" spans="1:28" ht="15.75" customHeight="1">
      <c r="A89" s="24"/>
      <c r="B89" s="1"/>
      <c r="C89" s="1"/>
      <c r="D89" s="91"/>
      <c r="E89" s="24"/>
      <c r="F89" s="126"/>
      <c r="G89" s="5"/>
      <c r="H89" s="5"/>
      <c r="I89" s="251" t="str">
        <f t="shared" si="26"/>
        <v/>
      </c>
      <c r="J89" s="128" t="str">
        <f t="shared" si="27"/>
        <v/>
      </c>
      <c r="K89" s="57"/>
      <c r="L89" s="252" t="str">
        <f t="shared" si="28"/>
        <v/>
      </c>
      <c r="M89" s="253"/>
      <c r="N89" s="1"/>
      <c r="O89" s="1"/>
      <c r="P89" s="24"/>
      <c r="Q89" s="1"/>
      <c r="R89" s="1"/>
      <c r="S89" s="1"/>
      <c r="T89" s="1"/>
      <c r="U89" s="1"/>
      <c r="V89" s="1"/>
      <c r="W89" s="1"/>
      <c r="X89" s="1"/>
      <c r="Y89" s="1"/>
      <c r="Z89" s="1"/>
      <c r="AA89" s="1"/>
      <c r="AB89" s="1"/>
    </row>
    <row r="90" spans="1:28" ht="15.75" customHeight="1">
      <c r="A90" s="24"/>
      <c r="B90" s="1"/>
      <c r="C90" s="1"/>
      <c r="D90" s="91"/>
      <c r="E90" s="24"/>
      <c r="F90" s="126"/>
      <c r="G90" s="5"/>
      <c r="H90" s="5"/>
      <c r="I90" s="251" t="str">
        <f t="shared" si="26"/>
        <v/>
      </c>
      <c r="J90" s="128" t="str">
        <f t="shared" si="27"/>
        <v/>
      </c>
      <c r="K90" s="57"/>
      <c r="L90" s="252" t="str">
        <f t="shared" si="28"/>
        <v/>
      </c>
      <c r="M90" s="253"/>
      <c r="N90" s="1"/>
      <c r="O90" s="1"/>
      <c r="P90" s="24"/>
      <c r="Q90" s="1"/>
      <c r="R90" s="1"/>
      <c r="S90" s="1"/>
      <c r="T90" s="1"/>
      <c r="U90" s="1"/>
      <c r="V90" s="1"/>
      <c r="W90" s="1"/>
      <c r="X90" s="1"/>
      <c r="Y90" s="1"/>
      <c r="Z90" s="1"/>
      <c r="AA90" s="1"/>
      <c r="AB90" s="1"/>
    </row>
    <row r="91" spans="1:28" ht="15.75" customHeight="1">
      <c r="A91" s="24"/>
      <c r="B91" s="1"/>
      <c r="C91" s="1"/>
      <c r="D91" s="91"/>
      <c r="E91" s="24"/>
      <c r="F91" s="126"/>
      <c r="G91" s="5"/>
      <c r="H91" s="5"/>
      <c r="I91" s="251" t="str">
        <f t="shared" si="26"/>
        <v/>
      </c>
      <c r="J91" s="128" t="str">
        <f t="shared" si="27"/>
        <v/>
      </c>
      <c r="K91" s="57"/>
      <c r="L91" s="252" t="str">
        <f t="shared" si="28"/>
        <v/>
      </c>
      <c r="M91" s="253"/>
      <c r="N91" s="1"/>
      <c r="O91" s="1"/>
      <c r="P91" s="24"/>
      <c r="Q91" s="1"/>
      <c r="R91" s="1"/>
      <c r="S91" s="1"/>
      <c r="T91" s="1"/>
      <c r="U91" s="1"/>
      <c r="V91" s="1"/>
      <c r="W91" s="1"/>
      <c r="X91" s="1"/>
      <c r="Y91" s="1"/>
      <c r="Z91" s="1"/>
      <c r="AA91" s="1"/>
      <c r="AB91" s="1"/>
    </row>
    <row r="92" spans="1:28" ht="15.75" customHeight="1">
      <c r="A92" s="24"/>
      <c r="B92" s="1"/>
      <c r="C92" s="1"/>
      <c r="D92" s="91"/>
      <c r="E92" s="24"/>
      <c r="F92" s="126"/>
      <c r="G92" s="5"/>
      <c r="H92" s="5"/>
      <c r="I92" s="251" t="str">
        <f t="shared" si="26"/>
        <v/>
      </c>
      <c r="J92" s="128" t="str">
        <f t="shared" si="27"/>
        <v/>
      </c>
      <c r="K92" s="57"/>
      <c r="L92" s="252" t="str">
        <f t="shared" si="28"/>
        <v/>
      </c>
      <c r="M92" s="253"/>
      <c r="N92" s="1"/>
      <c r="O92" s="1"/>
      <c r="P92" s="24"/>
      <c r="Q92" s="1"/>
      <c r="R92" s="1"/>
      <c r="S92" s="1"/>
      <c r="T92" s="1"/>
      <c r="U92" s="1"/>
      <c r="V92" s="1"/>
      <c r="W92" s="1"/>
      <c r="X92" s="1"/>
      <c r="Y92" s="1"/>
      <c r="Z92" s="1"/>
      <c r="AA92" s="1"/>
      <c r="AB92" s="1"/>
    </row>
    <row r="93" spans="1:28" ht="15.75" customHeight="1">
      <c r="A93" s="24"/>
      <c r="B93" s="1"/>
      <c r="C93" s="1"/>
      <c r="D93" s="91"/>
      <c r="E93" s="24"/>
      <c r="F93" s="126"/>
      <c r="G93" s="5"/>
      <c r="H93" s="5"/>
      <c r="I93" s="251" t="str">
        <f t="shared" si="26"/>
        <v/>
      </c>
      <c r="J93" s="128" t="str">
        <f t="shared" si="27"/>
        <v/>
      </c>
      <c r="K93" s="57"/>
      <c r="L93" s="252" t="str">
        <f t="shared" si="28"/>
        <v/>
      </c>
      <c r="M93" s="253"/>
      <c r="N93" s="1"/>
      <c r="O93" s="1"/>
      <c r="P93" s="24"/>
      <c r="Q93" s="1"/>
      <c r="R93" s="1"/>
      <c r="S93" s="1"/>
      <c r="T93" s="1"/>
      <c r="U93" s="1"/>
      <c r="V93" s="1"/>
      <c r="W93" s="1"/>
      <c r="X93" s="1"/>
      <c r="Y93" s="1"/>
      <c r="Z93" s="1"/>
      <c r="AA93" s="1"/>
      <c r="AB93" s="1"/>
    </row>
    <row r="94" spans="1:28" ht="15.75" customHeight="1">
      <c r="A94" s="24"/>
      <c r="B94" s="1"/>
      <c r="C94" s="1"/>
      <c r="D94" s="91"/>
      <c r="E94" s="24"/>
      <c r="F94" s="126"/>
      <c r="G94" s="5"/>
      <c r="H94" s="5"/>
      <c r="I94" s="251" t="str">
        <f t="shared" si="26"/>
        <v/>
      </c>
      <c r="J94" s="128" t="str">
        <f t="shared" si="27"/>
        <v/>
      </c>
      <c r="K94" s="57"/>
      <c r="L94" s="252" t="str">
        <f t="shared" si="28"/>
        <v/>
      </c>
      <c r="M94" s="253"/>
      <c r="N94" s="1"/>
      <c r="O94" s="1"/>
      <c r="P94" s="24"/>
      <c r="Q94" s="1"/>
      <c r="R94" s="1"/>
      <c r="S94" s="1"/>
      <c r="T94" s="1"/>
      <c r="U94" s="1"/>
      <c r="V94" s="1"/>
      <c r="W94" s="1"/>
      <c r="X94" s="1"/>
      <c r="Y94" s="1"/>
      <c r="Z94" s="1"/>
      <c r="AA94" s="1"/>
      <c r="AB94" s="1"/>
    </row>
    <row r="95" spans="1:28" ht="15.75" customHeight="1">
      <c r="A95" s="24"/>
      <c r="B95" s="1"/>
      <c r="C95" s="1"/>
      <c r="D95" s="91"/>
      <c r="E95" s="24"/>
      <c r="F95" s="126"/>
      <c r="G95" s="5"/>
      <c r="H95" s="5"/>
      <c r="I95" s="251" t="str">
        <f t="shared" si="26"/>
        <v/>
      </c>
      <c r="J95" s="128" t="str">
        <f t="shared" si="27"/>
        <v/>
      </c>
      <c r="K95" s="57"/>
      <c r="L95" s="252" t="str">
        <f t="shared" si="28"/>
        <v/>
      </c>
      <c r="M95" s="253"/>
      <c r="N95" s="1"/>
      <c r="O95" s="1"/>
      <c r="P95" s="24"/>
      <c r="Q95" s="1"/>
      <c r="R95" s="1"/>
      <c r="S95" s="1"/>
      <c r="T95" s="1"/>
      <c r="U95" s="1"/>
      <c r="V95" s="1"/>
      <c r="W95" s="1"/>
      <c r="X95" s="1"/>
      <c r="Y95" s="1"/>
      <c r="Z95" s="1"/>
      <c r="AA95" s="1"/>
      <c r="AB95" s="1"/>
    </row>
    <row r="96" spans="1:28" ht="15.75" customHeight="1">
      <c r="A96" s="24"/>
      <c r="B96" s="1"/>
      <c r="C96" s="1"/>
      <c r="D96" s="91"/>
      <c r="E96" s="24"/>
      <c r="F96" s="4" t="s">
        <v>432</v>
      </c>
      <c r="G96" s="156">
        <f>SUM(G82:G85)</f>
        <v>6</v>
      </c>
      <c r="H96" s="160"/>
      <c r="I96" s="160"/>
      <c r="J96" s="159">
        <f>SUM(J82:J95)</f>
        <v>156</v>
      </c>
      <c r="K96" s="254"/>
      <c r="L96" s="254">
        <f>SUM(L82:L95)</f>
        <v>3900</v>
      </c>
      <c r="M96" s="44"/>
      <c r="N96" s="1"/>
      <c r="O96" s="1"/>
      <c r="P96" s="24"/>
      <c r="Q96" s="1"/>
      <c r="R96" s="1"/>
      <c r="S96" s="1"/>
      <c r="T96" s="1"/>
      <c r="U96" s="1"/>
      <c r="V96" s="1"/>
      <c r="W96" s="1"/>
      <c r="X96" s="1"/>
      <c r="Y96" s="1"/>
      <c r="Z96" s="1"/>
      <c r="AA96" s="1"/>
      <c r="AB96" s="1"/>
    </row>
    <row r="97" spans="1:28" ht="15.75" customHeight="1">
      <c r="A97" s="24"/>
      <c r="B97" s="1"/>
      <c r="C97" s="1"/>
      <c r="D97" s="91"/>
      <c r="E97" s="24"/>
      <c r="F97" s="1"/>
      <c r="G97" s="1"/>
      <c r="H97" s="1"/>
      <c r="I97" s="1"/>
      <c r="J97" s="1"/>
      <c r="K97" s="1"/>
      <c r="L97" s="255"/>
      <c r="M97" s="1"/>
      <c r="N97" s="1"/>
      <c r="O97" s="1"/>
      <c r="P97" s="24"/>
      <c r="Q97" s="1"/>
      <c r="R97" s="1"/>
      <c r="S97" s="1"/>
      <c r="T97" s="1"/>
      <c r="U97" s="1"/>
      <c r="V97" s="1"/>
      <c r="W97" s="1"/>
      <c r="X97" s="1"/>
      <c r="Y97" s="1"/>
      <c r="Z97" s="1"/>
      <c r="AA97" s="1"/>
      <c r="AB97" s="1"/>
    </row>
    <row r="98" spans="1:28" ht="15.75" customHeight="1">
      <c r="A98" s="24"/>
      <c r="B98" s="1"/>
      <c r="C98" s="1"/>
      <c r="D98" s="91"/>
      <c r="E98" s="24"/>
      <c r="F98" s="1"/>
      <c r="G98" s="1"/>
      <c r="H98" s="1"/>
      <c r="I98" s="1"/>
      <c r="J98" s="1"/>
      <c r="K98" s="1"/>
      <c r="L98" s="255"/>
      <c r="M98" s="1"/>
      <c r="N98" s="1"/>
      <c r="O98" s="1"/>
      <c r="P98" s="24"/>
      <c r="Q98" s="1"/>
      <c r="R98" s="1"/>
      <c r="S98" s="1"/>
      <c r="T98" s="1"/>
      <c r="U98" s="1"/>
      <c r="V98" s="1"/>
      <c r="W98" s="1"/>
      <c r="X98" s="1"/>
      <c r="Y98" s="1"/>
      <c r="Z98" s="1"/>
      <c r="AA98" s="1"/>
      <c r="AB98" s="1"/>
    </row>
    <row r="99" spans="1:28" ht="15.75" customHeight="1">
      <c r="A99" s="24"/>
      <c r="B99" s="1"/>
      <c r="C99" s="1"/>
      <c r="D99" s="91"/>
      <c r="E99" s="24"/>
      <c r="F99" s="1"/>
      <c r="G99" s="1"/>
      <c r="H99" s="1"/>
      <c r="I99" s="1"/>
      <c r="J99" s="1"/>
      <c r="K99" s="1"/>
      <c r="L99" s="255"/>
      <c r="M99" s="1"/>
      <c r="N99" s="1"/>
      <c r="O99" s="1"/>
      <c r="P99" s="24"/>
      <c r="Q99" s="1"/>
      <c r="R99" s="1"/>
      <c r="S99" s="1"/>
      <c r="T99" s="1"/>
      <c r="U99" s="1"/>
      <c r="V99" s="1"/>
      <c r="W99" s="1"/>
      <c r="X99" s="1"/>
      <c r="Y99" s="1"/>
      <c r="Z99" s="1"/>
      <c r="AA99" s="1"/>
      <c r="AB99" s="1"/>
    </row>
    <row r="100" spans="1:28" ht="15.75" customHeight="1">
      <c r="A100" s="24"/>
      <c r="B100" s="1"/>
      <c r="C100" s="1"/>
      <c r="D100" s="91"/>
      <c r="E100" s="24"/>
      <c r="F100" s="1"/>
      <c r="G100" s="1"/>
      <c r="H100" s="1"/>
      <c r="I100" s="1"/>
      <c r="J100" s="1"/>
      <c r="K100" s="1"/>
      <c r="L100" s="255"/>
      <c r="M100" s="1"/>
      <c r="N100" s="1"/>
      <c r="O100" s="1"/>
      <c r="P100" s="24"/>
      <c r="Q100" s="1"/>
      <c r="R100" s="1"/>
      <c r="S100" s="1"/>
      <c r="T100" s="1"/>
      <c r="U100" s="1"/>
      <c r="V100" s="1"/>
      <c r="W100" s="1"/>
      <c r="X100" s="1"/>
      <c r="Y100" s="1"/>
      <c r="Z100" s="1"/>
      <c r="AA100" s="1"/>
      <c r="AB100" s="1"/>
    </row>
    <row r="101" spans="1:28" ht="15.75" customHeight="1">
      <c r="A101" s="24"/>
      <c r="B101" s="1"/>
      <c r="C101" s="1"/>
      <c r="D101" s="91"/>
      <c r="E101" s="24"/>
      <c r="F101" s="1"/>
      <c r="G101" s="1"/>
      <c r="H101" s="1"/>
      <c r="I101" s="1"/>
      <c r="J101" s="1"/>
      <c r="K101" s="1"/>
      <c r="L101" s="255"/>
      <c r="M101" s="1"/>
      <c r="N101" s="1"/>
      <c r="O101" s="1"/>
      <c r="P101" s="24"/>
      <c r="Q101" s="1"/>
      <c r="R101" s="1"/>
      <c r="S101" s="1"/>
      <c r="T101" s="1"/>
      <c r="U101" s="1"/>
      <c r="V101" s="1"/>
      <c r="W101" s="1"/>
      <c r="X101" s="1"/>
      <c r="Y101" s="1"/>
      <c r="Z101" s="1"/>
      <c r="AA101" s="1"/>
      <c r="AB101" s="1"/>
    </row>
    <row r="102" spans="1:28" ht="15.75" customHeight="1">
      <c r="A102" s="24"/>
      <c r="B102" s="1"/>
      <c r="C102" s="1"/>
      <c r="D102" s="91"/>
      <c r="E102" s="24"/>
      <c r="F102" s="1"/>
      <c r="G102" s="1"/>
      <c r="H102" s="1"/>
      <c r="I102" s="1"/>
      <c r="J102" s="1"/>
      <c r="K102" s="1"/>
      <c r="L102" s="255"/>
      <c r="M102" s="1"/>
      <c r="N102" s="1"/>
      <c r="O102" s="1"/>
      <c r="P102" s="24"/>
      <c r="Q102" s="1"/>
      <c r="R102" s="1"/>
      <c r="S102" s="1"/>
      <c r="T102" s="1"/>
      <c r="U102" s="1"/>
      <c r="V102" s="1"/>
      <c r="W102" s="1"/>
      <c r="X102" s="1"/>
      <c r="Y102" s="1"/>
      <c r="Z102" s="1"/>
      <c r="AA102" s="1"/>
      <c r="AB102" s="1"/>
    </row>
    <row r="103" spans="1:28" ht="15.75" customHeight="1">
      <c r="A103" s="24"/>
      <c r="B103" s="1"/>
      <c r="C103" s="1"/>
      <c r="D103" s="91"/>
      <c r="E103" s="24"/>
      <c r="F103" s="1"/>
      <c r="G103" s="1"/>
      <c r="H103" s="1"/>
      <c r="I103" s="1"/>
      <c r="J103" s="1"/>
      <c r="K103" s="1"/>
      <c r="L103" s="255"/>
      <c r="M103" s="1"/>
      <c r="N103" s="1"/>
      <c r="O103" s="1"/>
      <c r="P103" s="24"/>
      <c r="Q103" s="1"/>
      <c r="R103" s="1"/>
      <c r="S103" s="1"/>
      <c r="T103" s="1"/>
      <c r="U103" s="1"/>
      <c r="V103" s="1"/>
      <c r="W103" s="1"/>
      <c r="X103" s="1"/>
      <c r="Y103" s="1"/>
      <c r="Z103" s="1"/>
      <c r="AA103" s="1"/>
      <c r="AB103" s="1"/>
    </row>
    <row r="104" spans="1:28" ht="15.75" customHeight="1">
      <c r="A104" s="24"/>
      <c r="B104" s="1"/>
      <c r="C104" s="1"/>
      <c r="D104" s="91"/>
      <c r="E104" s="24"/>
      <c r="F104" s="1"/>
      <c r="G104" s="1"/>
      <c r="H104" s="1"/>
      <c r="I104" s="1"/>
      <c r="J104" s="1"/>
      <c r="K104" s="1"/>
      <c r="L104" s="255"/>
      <c r="M104" s="1"/>
      <c r="N104" s="1"/>
      <c r="O104" s="1"/>
      <c r="P104" s="24"/>
      <c r="Q104" s="1"/>
      <c r="R104" s="1"/>
      <c r="S104" s="1"/>
      <c r="T104" s="1"/>
      <c r="U104" s="1"/>
      <c r="V104" s="1"/>
      <c r="W104" s="1"/>
      <c r="X104" s="1"/>
      <c r="Y104" s="1"/>
      <c r="Z104" s="1"/>
      <c r="AA104" s="1"/>
      <c r="AB104" s="1"/>
    </row>
    <row r="105" spans="1:28" ht="15.75" customHeight="1">
      <c r="A105" s="24"/>
      <c r="B105" s="1"/>
      <c r="C105" s="1"/>
      <c r="D105" s="91"/>
      <c r="E105" s="24"/>
      <c r="F105" s="1"/>
      <c r="G105" s="1"/>
      <c r="H105" s="1"/>
      <c r="I105" s="1"/>
      <c r="J105" s="1"/>
      <c r="K105" s="1"/>
      <c r="L105" s="255"/>
      <c r="M105" s="1"/>
      <c r="N105" s="1"/>
      <c r="O105" s="1"/>
      <c r="P105" s="24"/>
      <c r="Q105" s="1"/>
      <c r="R105" s="1"/>
      <c r="S105" s="1"/>
      <c r="T105" s="1"/>
      <c r="U105" s="1"/>
      <c r="V105" s="1"/>
      <c r="W105" s="1"/>
      <c r="X105" s="1"/>
      <c r="Y105" s="1"/>
      <c r="Z105" s="1"/>
      <c r="AA105" s="1"/>
      <c r="AB105" s="1"/>
    </row>
    <row r="106" spans="1:28" ht="15.75" customHeight="1">
      <c r="A106" s="24"/>
      <c r="B106" s="1"/>
      <c r="C106" s="1"/>
      <c r="D106" s="91"/>
      <c r="E106" s="24"/>
      <c r="F106" s="1"/>
      <c r="G106" s="1"/>
      <c r="H106" s="1"/>
      <c r="I106" s="1"/>
      <c r="J106" s="1"/>
      <c r="K106" s="1"/>
      <c r="L106" s="255"/>
      <c r="M106" s="1"/>
      <c r="N106" s="1"/>
      <c r="O106" s="1"/>
      <c r="P106" s="24"/>
      <c r="Q106" s="1"/>
      <c r="R106" s="1"/>
      <c r="S106" s="1"/>
      <c r="T106" s="1"/>
      <c r="U106" s="1"/>
      <c r="V106" s="1"/>
      <c r="W106" s="1"/>
      <c r="X106" s="1"/>
      <c r="Y106" s="1"/>
      <c r="Z106" s="1"/>
      <c r="AA106" s="1"/>
      <c r="AB106" s="1"/>
    </row>
    <row r="107" spans="1:28" ht="15.75" customHeight="1">
      <c r="A107" s="24"/>
      <c r="B107" s="1"/>
      <c r="C107" s="1"/>
      <c r="D107" s="91"/>
      <c r="E107" s="24"/>
      <c r="F107" s="1"/>
      <c r="G107" s="1"/>
      <c r="H107" s="1"/>
      <c r="I107" s="1"/>
      <c r="J107" s="1"/>
      <c r="K107" s="1"/>
      <c r="L107" s="255"/>
      <c r="M107" s="1"/>
      <c r="N107" s="1"/>
      <c r="O107" s="1"/>
      <c r="P107" s="24"/>
      <c r="Q107" s="1"/>
      <c r="R107" s="1"/>
      <c r="S107" s="1"/>
      <c r="T107" s="1"/>
      <c r="U107" s="1"/>
      <c r="V107" s="1"/>
      <c r="W107" s="1"/>
      <c r="X107" s="1"/>
      <c r="Y107" s="1"/>
      <c r="Z107" s="1"/>
      <c r="AA107" s="1"/>
      <c r="AB107" s="1"/>
    </row>
    <row r="108" spans="1:28" ht="15.75" customHeight="1">
      <c r="A108" s="24"/>
      <c r="B108" s="1"/>
      <c r="C108" s="1"/>
      <c r="D108" s="91"/>
      <c r="E108" s="24"/>
      <c r="F108" s="1"/>
      <c r="G108" s="1"/>
      <c r="H108" s="1"/>
      <c r="I108" s="1"/>
      <c r="J108" s="1"/>
      <c r="K108" s="1"/>
      <c r="L108" s="255"/>
      <c r="M108" s="1"/>
      <c r="N108" s="1"/>
      <c r="O108" s="1"/>
      <c r="P108" s="24"/>
      <c r="Q108" s="1"/>
      <c r="R108" s="1"/>
      <c r="S108" s="1"/>
      <c r="T108" s="1"/>
      <c r="U108" s="1"/>
      <c r="V108" s="1"/>
      <c r="W108" s="1"/>
      <c r="X108" s="1"/>
      <c r="Y108" s="1"/>
      <c r="Z108" s="1"/>
      <c r="AA108" s="1"/>
      <c r="AB108" s="1"/>
    </row>
    <row r="109" spans="1:28" ht="15.75" customHeight="1">
      <c r="A109" s="24"/>
      <c r="B109" s="1"/>
      <c r="C109" s="1"/>
      <c r="D109" s="91"/>
      <c r="E109" s="24"/>
      <c r="F109" s="1"/>
      <c r="G109" s="1"/>
      <c r="H109" s="1"/>
      <c r="I109" s="1"/>
      <c r="J109" s="1"/>
      <c r="K109" s="1"/>
      <c r="L109" s="255"/>
      <c r="M109" s="1"/>
      <c r="N109" s="1"/>
      <c r="O109" s="1"/>
      <c r="P109" s="24"/>
      <c r="Q109" s="1"/>
      <c r="R109" s="1"/>
      <c r="S109" s="1"/>
      <c r="T109" s="1"/>
      <c r="U109" s="1"/>
      <c r="V109" s="1"/>
      <c r="W109" s="1"/>
      <c r="X109" s="1"/>
      <c r="Y109" s="1"/>
      <c r="Z109" s="1"/>
      <c r="AA109" s="1"/>
      <c r="AB109" s="1"/>
    </row>
    <row r="110" spans="1:28" ht="15.75" customHeight="1">
      <c r="A110" s="24"/>
      <c r="B110" s="1"/>
      <c r="C110" s="1"/>
      <c r="D110" s="91"/>
      <c r="E110" s="24"/>
      <c r="F110" s="1"/>
      <c r="G110" s="1"/>
      <c r="H110" s="1"/>
      <c r="I110" s="1"/>
      <c r="J110" s="1"/>
      <c r="K110" s="1"/>
      <c r="L110" s="255"/>
      <c r="M110" s="1"/>
      <c r="N110" s="1"/>
      <c r="O110" s="1"/>
      <c r="P110" s="24"/>
      <c r="Q110" s="1"/>
      <c r="R110" s="1"/>
      <c r="S110" s="1"/>
      <c r="T110" s="1"/>
      <c r="U110" s="1"/>
      <c r="V110" s="1"/>
      <c r="W110" s="1"/>
      <c r="X110" s="1"/>
      <c r="Y110" s="1"/>
      <c r="Z110" s="1"/>
      <c r="AA110" s="1"/>
      <c r="AB110" s="1"/>
    </row>
    <row r="111" spans="1:28" ht="15.75" customHeight="1">
      <c r="A111" s="24"/>
      <c r="B111" s="1"/>
      <c r="C111" s="1"/>
      <c r="D111" s="91"/>
      <c r="E111" s="24"/>
      <c r="F111" s="1"/>
      <c r="G111" s="1"/>
      <c r="H111" s="1"/>
      <c r="I111" s="1"/>
      <c r="J111" s="1"/>
      <c r="K111" s="1"/>
      <c r="L111" s="255"/>
      <c r="M111" s="1"/>
      <c r="N111" s="1"/>
      <c r="O111" s="1"/>
      <c r="P111" s="24"/>
      <c r="Q111" s="1"/>
      <c r="R111" s="1"/>
      <c r="S111" s="1"/>
      <c r="T111" s="1"/>
      <c r="U111" s="1"/>
      <c r="V111" s="1"/>
      <c r="W111" s="1"/>
      <c r="X111" s="1"/>
      <c r="Y111" s="1"/>
      <c r="Z111" s="1"/>
      <c r="AA111" s="1"/>
      <c r="AB111" s="1"/>
    </row>
    <row r="112" spans="1:28" ht="15.75" customHeight="1">
      <c r="A112" s="24"/>
      <c r="B112" s="1"/>
      <c r="C112" s="1"/>
      <c r="D112" s="91"/>
      <c r="E112" s="24"/>
      <c r="F112" s="1"/>
      <c r="G112" s="1"/>
      <c r="H112" s="1"/>
      <c r="I112" s="1"/>
      <c r="J112" s="1"/>
      <c r="K112" s="1"/>
      <c r="L112" s="255"/>
      <c r="M112" s="1"/>
      <c r="N112" s="1"/>
      <c r="O112" s="1"/>
      <c r="P112" s="24"/>
      <c r="Q112" s="1"/>
      <c r="R112" s="1"/>
      <c r="S112" s="1"/>
      <c r="T112" s="1"/>
      <c r="U112" s="1"/>
      <c r="V112" s="1"/>
      <c r="W112" s="1"/>
      <c r="X112" s="1"/>
      <c r="Y112" s="1"/>
      <c r="Z112" s="1"/>
      <c r="AA112" s="1"/>
      <c r="AB112" s="1"/>
    </row>
    <row r="113" spans="1:28" ht="15.75" customHeight="1">
      <c r="A113" s="24"/>
      <c r="B113" s="1"/>
      <c r="C113" s="1"/>
      <c r="D113" s="91"/>
      <c r="E113" s="24"/>
      <c r="F113" s="1"/>
      <c r="G113" s="1"/>
      <c r="H113" s="1"/>
      <c r="I113" s="1"/>
      <c r="J113" s="1"/>
      <c r="K113" s="1"/>
      <c r="L113" s="255"/>
      <c r="M113" s="1"/>
      <c r="N113" s="1"/>
      <c r="O113" s="1"/>
      <c r="P113" s="24"/>
      <c r="Q113" s="1"/>
      <c r="R113" s="1"/>
      <c r="S113" s="1"/>
      <c r="T113" s="1"/>
      <c r="U113" s="1"/>
      <c r="V113" s="1"/>
      <c r="W113" s="1"/>
      <c r="X113" s="1"/>
      <c r="Y113" s="1"/>
      <c r="Z113" s="1"/>
      <c r="AA113" s="1"/>
      <c r="AB113" s="1"/>
    </row>
    <row r="114" spans="1:28" ht="15.75" customHeight="1">
      <c r="A114" s="24"/>
      <c r="B114" s="1"/>
      <c r="C114" s="1"/>
      <c r="D114" s="91"/>
      <c r="E114" s="24"/>
      <c r="F114" s="1"/>
      <c r="G114" s="1"/>
      <c r="H114" s="1"/>
      <c r="I114" s="1"/>
      <c r="J114" s="1"/>
      <c r="K114" s="1"/>
      <c r="L114" s="255"/>
      <c r="M114" s="1"/>
      <c r="N114" s="1"/>
      <c r="O114" s="1"/>
      <c r="P114" s="24"/>
      <c r="Q114" s="1"/>
      <c r="R114" s="1"/>
      <c r="S114" s="1"/>
      <c r="T114" s="1"/>
      <c r="U114" s="1"/>
      <c r="V114" s="1"/>
      <c r="W114" s="1"/>
      <c r="X114" s="1"/>
      <c r="Y114" s="1"/>
      <c r="Z114" s="1"/>
      <c r="AA114" s="1"/>
      <c r="AB114" s="1"/>
    </row>
    <row r="115" spans="1:28" ht="15.75" customHeight="1">
      <c r="A115" s="24"/>
      <c r="B115" s="1"/>
      <c r="C115" s="1"/>
      <c r="D115" s="91"/>
      <c r="E115" s="24"/>
      <c r="F115" s="1"/>
      <c r="G115" s="1"/>
      <c r="H115" s="1"/>
      <c r="I115" s="1"/>
      <c r="J115" s="1"/>
      <c r="K115" s="1"/>
      <c r="L115" s="255"/>
      <c r="M115" s="1"/>
      <c r="N115" s="1"/>
      <c r="O115" s="1"/>
      <c r="P115" s="24"/>
      <c r="Q115" s="1"/>
      <c r="R115" s="1"/>
      <c r="S115" s="1"/>
      <c r="T115" s="1"/>
      <c r="U115" s="1"/>
      <c r="V115" s="1"/>
      <c r="W115" s="1"/>
      <c r="X115" s="1"/>
      <c r="Y115" s="1"/>
      <c r="Z115" s="1"/>
      <c r="AA115" s="1"/>
      <c r="AB115" s="1"/>
    </row>
    <row r="116" spans="1:28" ht="15.75" customHeight="1">
      <c r="A116" s="24"/>
      <c r="B116" s="1"/>
      <c r="C116" s="1"/>
      <c r="D116" s="91"/>
      <c r="E116" s="24"/>
      <c r="F116" s="1"/>
      <c r="G116" s="1"/>
      <c r="H116" s="1"/>
      <c r="I116" s="1"/>
      <c r="J116" s="1"/>
      <c r="K116" s="1"/>
      <c r="L116" s="255"/>
      <c r="M116" s="1"/>
      <c r="N116" s="1"/>
      <c r="O116" s="1"/>
      <c r="P116" s="24"/>
      <c r="Q116" s="1"/>
      <c r="R116" s="1"/>
      <c r="S116" s="1"/>
      <c r="T116" s="1"/>
      <c r="U116" s="1"/>
      <c r="V116" s="1"/>
      <c r="W116" s="1"/>
      <c r="X116" s="1"/>
      <c r="Y116" s="1"/>
      <c r="Z116" s="1"/>
      <c r="AA116" s="1"/>
      <c r="AB116" s="1"/>
    </row>
    <row r="117" spans="1:28" ht="15.75" customHeight="1">
      <c r="A117" s="24"/>
      <c r="B117" s="1"/>
      <c r="C117" s="1"/>
      <c r="D117" s="91"/>
      <c r="E117" s="24"/>
      <c r="F117" s="1"/>
      <c r="G117" s="1"/>
      <c r="H117" s="1"/>
      <c r="I117" s="1"/>
      <c r="J117" s="1"/>
      <c r="K117" s="1"/>
      <c r="L117" s="255"/>
      <c r="M117" s="1"/>
      <c r="N117" s="1"/>
      <c r="O117" s="1"/>
      <c r="P117" s="24"/>
      <c r="Q117" s="1"/>
      <c r="R117" s="1"/>
      <c r="S117" s="1"/>
      <c r="T117" s="1"/>
      <c r="U117" s="1"/>
      <c r="V117" s="1"/>
      <c r="W117" s="1"/>
      <c r="X117" s="1"/>
      <c r="Y117" s="1"/>
      <c r="Z117" s="1"/>
      <c r="AA117" s="1"/>
      <c r="AB117" s="1"/>
    </row>
    <row r="118" spans="1:28" ht="15.75" customHeight="1">
      <c r="A118" s="24"/>
      <c r="B118" s="1"/>
      <c r="C118" s="1"/>
      <c r="D118" s="91"/>
      <c r="E118" s="24"/>
      <c r="F118" s="1"/>
      <c r="G118" s="1"/>
      <c r="H118" s="1"/>
      <c r="I118" s="1"/>
      <c r="J118" s="1"/>
      <c r="K118" s="1"/>
      <c r="L118" s="255"/>
      <c r="M118" s="1"/>
      <c r="N118" s="1"/>
      <c r="O118" s="1"/>
      <c r="P118" s="24"/>
      <c r="Q118" s="1"/>
      <c r="R118" s="1"/>
      <c r="S118" s="1"/>
      <c r="T118" s="1"/>
      <c r="U118" s="1"/>
      <c r="V118" s="1"/>
      <c r="W118" s="1"/>
      <c r="X118" s="1"/>
      <c r="Y118" s="1"/>
      <c r="Z118" s="1"/>
      <c r="AA118" s="1"/>
      <c r="AB118" s="1"/>
    </row>
    <row r="119" spans="1:28" ht="15.75" customHeight="1">
      <c r="A119" s="24"/>
      <c r="B119" s="1"/>
      <c r="C119" s="1"/>
      <c r="D119" s="91"/>
      <c r="E119" s="24"/>
      <c r="F119" s="1"/>
      <c r="G119" s="1"/>
      <c r="H119" s="1"/>
      <c r="I119" s="1"/>
      <c r="J119" s="1"/>
      <c r="K119" s="1"/>
      <c r="L119" s="255"/>
      <c r="M119" s="1"/>
      <c r="N119" s="1"/>
      <c r="O119" s="1"/>
      <c r="P119" s="24"/>
      <c r="Q119" s="1"/>
      <c r="R119" s="1"/>
      <c r="S119" s="1"/>
      <c r="T119" s="1"/>
      <c r="U119" s="1"/>
      <c r="V119" s="1"/>
      <c r="W119" s="1"/>
      <c r="X119" s="1"/>
      <c r="Y119" s="1"/>
      <c r="Z119" s="1"/>
      <c r="AA119" s="1"/>
      <c r="AB119" s="1"/>
    </row>
    <row r="120" spans="1:28" ht="15.75" customHeight="1">
      <c r="A120" s="24"/>
      <c r="B120" s="1"/>
      <c r="C120" s="1"/>
      <c r="D120" s="91"/>
      <c r="E120" s="24"/>
      <c r="F120" s="1"/>
      <c r="G120" s="1"/>
      <c r="H120" s="1"/>
      <c r="I120" s="1"/>
      <c r="J120" s="1"/>
      <c r="K120" s="1"/>
      <c r="L120" s="255"/>
      <c r="M120" s="1"/>
      <c r="N120" s="1"/>
      <c r="O120" s="1"/>
      <c r="P120" s="24"/>
      <c r="Q120" s="1"/>
      <c r="R120" s="1"/>
      <c r="S120" s="1"/>
      <c r="T120" s="1"/>
      <c r="U120" s="1"/>
      <c r="V120" s="1"/>
      <c r="W120" s="1"/>
      <c r="X120" s="1"/>
      <c r="Y120" s="1"/>
      <c r="Z120" s="1"/>
      <c r="AA120" s="1"/>
      <c r="AB120" s="1"/>
    </row>
    <row r="121" spans="1:28" ht="15.75" customHeight="1">
      <c r="A121" s="24"/>
      <c r="B121" s="1"/>
      <c r="C121" s="1"/>
      <c r="D121" s="91"/>
      <c r="E121" s="24"/>
      <c r="F121" s="1"/>
      <c r="G121" s="1"/>
      <c r="H121" s="1"/>
      <c r="I121" s="1"/>
      <c r="J121" s="1"/>
      <c r="K121" s="1"/>
      <c r="L121" s="255"/>
      <c r="M121" s="1"/>
      <c r="N121" s="1"/>
      <c r="O121" s="1"/>
      <c r="P121" s="24"/>
      <c r="Q121" s="1"/>
      <c r="R121" s="1"/>
      <c r="S121" s="1"/>
      <c r="T121" s="1"/>
      <c r="U121" s="1"/>
      <c r="V121" s="1"/>
      <c r="W121" s="1"/>
      <c r="X121" s="1"/>
      <c r="Y121" s="1"/>
      <c r="Z121" s="1"/>
      <c r="AA121" s="1"/>
      <c r="AB121" s="1"/>
    </row>
    <row r="122" spans="1:28" ht="15.75" customHeight="1">
      <c r="A122" s="24"/>
      <c r="B122" s="1"/>
      <c r="C122" s="1"/>
      <c r="D122" s="91"/>
      <c r="E122" s="24"/>
      <c r="F122" s="1"/>
      <c r="G122" s="1"/>
      <c r="H122" s="1"/>
      <c r="I122" s="1"/>
      <c r="J122" s="1"/>
      <c r="K122" s="1"/>
      <c r="L122" s="255"/>
      <c r="M122" s="1"/>
      <c r="N122" s="1"/>
      <c r="O122" s="1"/>
      <c r="P122" s="24"/>
      <c r="Q122" s="1"/>
      <c r="R122" s="1"/>
      <c r="S122" s="1"/>
      <c r="T122" s="1"/>
      <c r="U122" s="1"/>
      <c r="V122" s="1"/>
      <c r="W122" s="1"/>
      <c r="X122" s="1"/>
      <c r="Y122" s="1"/>
      <c r="Z122" s="1"/>
      <c r="AA122" s="1"/>
      <c r="AB122" s="1"/>
    </row>
    <row r="123" spans="1:28" ht="15.75" customHeight="1">
      <c r="A123" s="24"/>
      <c r="B123" s="1"/>
      <c r="C123" s="1"/>
      <c r="D123" s="91"/>
      <c r="E123" s="24"/>
      <c r="F123" s="1"/>
      <c r="G123" s="1"/>
      <c r="H123" s="1"/>
      <c r="I123" s="1"/>
      <c r="J123" s="1"/>
      <c r="K123" s="1"/>
      <c r="L123" s="255"/>
      <c r="M123" s="1"/>
      <c r="N123" s="1"/>
      <c r="O123" s="1"/>
      <c r="P123" s="24"/>
      <c r="Q123" s="1"/>
      <c r="R123" s="1"/>
      <c r="S123" s="1"/>
      <c r="T123" s="1"/>
      <c r="U123" s="1"/>
      <c r="V123" s="1"/>
      <c r="W123" s="1"/>
      <c r="X123" s="1"/>
      <c r="Y123" s="1"/>
      <c r="Z123" s="1"/>
      <c r="AA123" s="1"/>
      <c r="AB123" s="1"/>
    </row>
    <row r="124" spans="1:28" ht="15.75" customHeight="1">
      <c r="A124" s="24"/>
      <c r="B124" s="1"/>
      <c r="C124" s="1"/>
      <c r="D124" s="91"/>
      <c r="E124" s="24"/>
      <c r="F124" s="1"/>
      <c r="G124" s="1"/>
      <c r="H124" s="1"/>
      <c r="I124" s="1"/>
      <c r="J124" s="1"/>
      <c r="K124" s="1"/>
      <c r="L124" s="255"/>
      <c r="M124" s="1"/>
      <c r="N124" s="1"/>
      <c r="O124" s="1"/>
      <c r="P124" s="24"/>
      <c r="Q124" s="1"/>
      <c r="R124" s="1"/>
      <c r="S124" s="1"/>
      <c r="T124" s="1"/>
      <c r="U124" s="1"/>
      <c r="V124" s="1"/>
      <c r="W124" s="1"/>
      <c r="X124" s="1"/>
      <c r="Y124" s="1"/>
      <c r="Z124" s="1"/>
      <c r="AA124" s="1"/>
      <c r="AB124" s="1"/>
    </row>
    <row r="125" spans="1:28" ht="15.75" customHeight="1">
      <c r="A125" s="24"/>
      <c r="B125" s="1"/>
      <c r="C125" s="1"/>
      <c r="D125" s="91"/>
      <c r="E125" s="24"/>
      <c r="F125" s="1"/>
      <c r="G125" s="1"/>
      <c r="H125" s="1"/>
      <c r="I125" s="1"/>
      <c r="J125" s="1"/>
      <c r="K125" s="1"/>
      <c r="L125" s="255"/>
      <c r="M125" s="1"/>
      <c r="N125" s="1"/>
      <c r="O125" s="1"/>
      <c r="P125" s="24"/>
      <c r="Q125" s="1"/>
      <c r="R125" s="1"/>
      <c r="S125" s="1"/>
      <c r="T125" s="1"/>
      <c r="U125" s="1"/>
      <c r="V125" s="1"/>
      <c r="W125" s="1"/>
      <c r="X125" s="1"/>
      <c r="Y125" s="1"/>
      <c r="Z125" s="1"/>
      <c r="AA125" s="1"/>
      <c r="AB125" s="1"/>
    </row>
    <row r="126" spans="1:28" ht="15.75" customHeight="1">
      <c r="A126" s="24"/>
      <c r="B126" s="1"/>
      <c r="C126" s="1"/>
      <c r="D126" s="91"/>
      <c r="E126" s="24"/>
      <c r="F126" s="1"/>
      <c r="G126" s="1"/>
      <c r="H126" s="1"/>
      <c r="I126" s="1"/>
      <c r="J126" s="1"/>
      <c r="K126" s="1"/>
      <c r="L126" s="255"/>
      <c r="M126" s="1"/>
      <c r="N126" s="1"/>
      <c r="O126" s="1"/>
      <c r="P126" s="24"/>
      <c r="Q126" s="1"/>
      <c r="R126" s="1"/>
      <c r="S126" s="1"/>
      <c r="T126" s="1"/>
      <c r="U126" s="1"/>
      <c r="V126" s="1"/>
      <c r="W126" s="1"/>
      <c r="X126" s="1"/>
      <c r="Y126" s="1"/>
      <c r="Z126" s="1"/>
      <c r="AA126" s="1"/>
      <c r="AB126" s="1"/>
    </row>
    <row r="127" spans="1:28" ht="15.75" customHeight="1">
      <c r="A127" s="24"/>
      <c r="B127" s="1"/>
      <c r="C127" s="1"/>
      <c r="D127" s="91"/>
      <c r="E127" s="24"/>
      <c r="F127" s="1"/>
      <c r="G127" s="1"/>
      <c r="H127" s="1"/>
      <c r="I127" s="1"/>
      <c r="J127" s="1"/>
      <c r="K127" s="1"/>
      <c r="L127" s="255"/>
      <c r="M127" s="1"/>
      <c r="N127" s="1"/>
      <c r="O127" s="1"/>
      <c r="P127" s="24"/>
      <c r="Q127" s="1"/>
      <c r="R127" s="1"/>
      <c r="S127" s="1"/>
      <c r="T127" s="1"/>
      <c r="U127" s="1"/>
      <c r="V127" s="1"/>
      <c r="W127" s="1"/>
      <c r="X127" s="1"/>
      <c r="Y127" s="1"/>
      <c r="Z127" s="1"/>
      <c r="AA127" s="1"/>
      <c r="AB127" s="1"/>
    </row>
    <row r="128" spans="1:28" ht="15.75" customHeight="1">
      <c r="A128" s="24"/>
      <c r="B128" s="1"/>
      <c r="C128" s="1"/>
      <c r="D128" s="91"/>
      <c r="E128" s="24"/>
      <c r="F128" s="1"/>
      <c r="G128" s="1"/>
      <c r="H128" s="1"/>
      <c r="I128" s="1"/>
      <c r="J128" s="1"/>
      <c r="K128" s="1"/>
      <c r="L128" s="255"/>
      <c r="M128" s="1"/>
      <c r="N128" s="1"/>
      <c r="O128" s="1"/>
      <c r="P128" s="24"/>
      <c r="Q128" s="1"/>
      <c r="R128" s="1"/>
      <c r="S128" s="1"/>
      <c r="T128" s="1"/>
      <c r="U128" s="1"/>
      <c r="V128" s="1"/>
      <c r="W128" s="1"/>
      <c r="X128" s="1"/>
      <c r="Y128" s="1"/>
      <c r="Z128" s="1"/>
      <c r="AA128" s="1"/>
      <c r="AB128" s="1"/>
    </row>
    <row r="129" spans="1:28" ht="15.75" customHeight="1">
      <c r="A129" s="24"/>
      <c r="B129" s="1"/>
      <c r="C129" s="1"/>
      <c r="D129" s="91"/>
      <c r="E129" s="24"/>
      <c r="F129" s="1"/>
      <c r="G129" s="1"/>
      <c r="H129" s="1"/>
      <c r="I129" s="1"/>
      <c r="J129" s="1"/>
      <c r="K129" s="1"/>
      <c r="L129" s="255"/>
      <c r="M129" s="1"/>
      <c r="N129" s="1"/>
      <c r="O129" s="1"/>
      <c r="P129" s="24"/>
      <c r="Q129" s="1"/>
      <c r="R129" s="1"/>
      <c r="S129" s="1"/>
      <c r="T129" s="1"/>
      <c r="U129" s="1"/>
      <c r="V129" s="1"/>
      <c r="W129" s="1"/>
      <c r="X129" s="1"/>
      <c r="Y129" s="1"/>
      <c r="Z129" s="1"/>
      <c r="AA129" s="1"/>
      <c r="AB129" s="1"/>
    </row>
    <row r="130" spans="1:28" ht="15.75" customHeight="1">
      <c r="A130" s="24"/>
      <c r="B130" s="1"/>
      <c r="C130" s="1"/>
      <c r="D130" s="91"/>
      <c r="E130" s="24"/>
      <c r="F130" s="1"/>
      <c r="G130" s="1"/>
      <c r="H130" s="1"/>
      <c r="I130" s="1"/>
      <c r="J130" s="1"/>
      <c r="K130" s="1"/>
      <c r="L130" s="255"/>
      <c r="M130" s="1"/>
      <c r="N130" s="1"/>
      <c r="O130" s="1"/>
      <c r="P130" s="24"/>
      <c r="Q130" s="1"/>
      <c r="R130" s="1"/>
      <c r="S130" s="1"/>
      <c r="T130" s="1"/>
      <c r="U130" s="1"/>
      <c r="V130" s="1"/>
      <c r="W130" s="1"/>
      <c r="X130" s="1"/>
      <c r="Y130" s="1"/>
      <c r="Z130" s="1"/>
      <c r="AA130" s="1"/>
      <c r="AB130" s="1"/>
    </row>
    <row r="131" spans="1:28" ht="15.75" customHeight="1">
      <c r="A131" s="24"/>
      <c r="B131" s="1"/>
      <c r="C131" s="1"/>
      <c r="D131" s="91"/>
      <c r="E131" s="24"/>
      <c r="F131" s="1"/>
      <c r="G131" s="1"/>
      <c r="H131" s="1"/>
      <c r="I131" s="1"/>
      <c r="J131" s="1"/>
      <c r="K131" s="1"/>
      <c r="L131" s="255"/>
      <c r="M131" s="1"/>
      <c r="N131" s="1"/>
      <c r="O131" s="1"/>
      <c r="P131" s="24"/>
      <c r="Q131" s="1"/>
      <c r="R131" s="1"/>
      <c r="S131" s="1"/>
      <c r="T131" s="1"/>
      <c r="U131" s="1"/>
      <c r="V131" s="1"/>
      <c r="W131" s="1"/>
      <c r="X131" s="1"/>
      <c r="Y131" s="1"/>
      <c r="Z131" s="1"/>
      <c r="AA131" s="1"/>
      <c r="AB131" s="1"/>
    </row>
    <row r="132" spans="1:28" ht="15.75" customHeight="1">
      <c r="A132" s="24"/>
      <c r="B132" s="1"/>
      <c r="C132" s="1"/>
      <c r="D132" s="91"/>
      <c r="E132" s="24"/>
      <c r="F132" s="1"/>
      <c r="G132" s="1"/>
      <c r="H132" s="1"/>
      <c r="I132" s="1"/>
      <c r="J132" s="1"/>
      <c r="K132" s="1"/>
      <c r="L132" s="255"/>
      <c r="M132" s="1"/>
      <c r="N132" s="1"/>
      <c r="O132" s="1"/>
      <c r="P132" s="24"/>
      <c r="Q132" s="1"/>
      <c r="R132" s="1"/>
      <c r="S132" s="1"/>
      <c r="T132" s="1"/>
      <c r="U132" s="1"/>
      <c r="V132" s="1"/>
      <c r="W132" s="1"/>
      <c r="X132" s="1"/>
      <c r="Y132" s="1"/>
      <c r="Z132" s="1"/>
      <c r="AA132" s="1"/>
      <c r="AB132" s="1"/>
    </row>
    <row r="133" spans="1:28" ht="15.75" customHeight="1">
      <c r="A133" s="24"/>
      <c r="B133" s="1"/>
      <c r="C133" s="1"/>
      <c r="D133" s="91"/>
      <c r="E133" s="24"/>
      <c r="F133" s="1"/>
      <c r="G133" s="1"/>
      <c r="H133" s="1"/>
      <c r="I133" s="1"/>
      <c r="J133" s="1"/>
      <c r="K133" s="1"/>
      <c r="L133" s="255"/>
      <c r="M133" s="1"/>
      <c r="N133" s="1"/>
      <c r="O133" s="1"/>
      <c r="P133" s="24"/>
      <c r="Q133" s="1"/>
      <c r="R133" s="1"/>
      <c r="S133" s="1"/>
      <c r="T133" s="1"/>
      <c r="U133" s="1"/>
      <c r="V133" s="1"/>
      <c r="W133" s="1"/>
      <c r="X133" s="1"/>
      <c r="Y133" s="1"/>
      <c r="Z133" s="1"/>
      <c r="AA133" s="1"/>
      <c r="AB133" s="1"/>
    </row>
    <row r="134" spans="1:28" ht="15.75" customHeight="1">
      <c r="A134" s="24"/>
      <c r="B134" s="1"/>
      <c r="C134" s="1"/>
      <c r="D134" s="91"/>
      <c r="E134" s="24"/>
      <c r="F134" s="1"/>
      <c r="G134" s="1"/>
      <c r="H134" s="1"/>
      <c r="I134" s="1"/>
      <c r="J134" s="1"/>
      <c r="K134" s="1"/>
      <c r="L134" s="255"/>
      <c r="M134" s="1"/>
      <c r="N134" s="1"/>
      <c r="O134" s="1"/>
      <c r="P134" s="24"/>
      <c r="Q134" s="1"/>
      <c r="R134" s="1"/>
      <c r="S134" s="1"/>
      <c r="T134" s="1"/>
      <c r="U134" s="1"/>
      <c r="V134" s="1"/>
      <c r="W134" s="1"/>
      <c r="X134" s="1"/>
      <c r="Y134" s="1"/>
      <c r="Z134" s="1"/>
      <c r="AA134" s="1"/>
      <c r="AB134" s="1"/>
    </row>
    <row r="135" spans="1:28" ht="15.75" customHeight="1">
      <c r="A135" s="24"/>
      <c r="B135" s="1"/>
      <c r="C135" s="1"/>
      <c r="D135" s="91"/>
      <c r="E135" s="24"/>
      <c r="F135" s="1"/>
      <c r="G135" s="1"/>
      <c r="H135" s="1"/>
      <c r="I135" s="1"/>
      <c r="J135" s="1"/>
      <c r="K135" s="1"/>
      <c r="L135" s="255"/>
      <c r="M135" s="1"/>
      <c r="N135" s="1"/>
      <c r="O135" s="1"/>
      <c r="P135" s="24"/>
      <c r="Q135" s="1"/>
      <c r="R135" s="1"/>
      <c r="S135" s="1"/>
      <c r="T135" s="1"/>
      <c r="U135" s="1"/>
      <c r="V135" s="1"/>
      <c r="W135" s="1"/>
      <c r="X135" s="1"/>
      <c r="Y135" s="1"/>
      <c r="Z135" s="1"/>
      <c r="AA135" s="1"/>
      <c r="AB135" s="1"/>
    </row>
    <row r="136" spans="1:28" ht="15.75" customHeight="1">
      <c r="A136" s="24"/>
      <c r="B136" s="1"/>
      <c r="C136" s="1"/>
      <c r="D136" s="91"/>
      <c r="E136" s="24"/>
      <c r="F136" s="1"/>
      <c r="G136" s="1"/>
      <c r="H136" s="1"/>
      <c r="I136" s="1"/>
      <c r="J136" s="1"/>
      <c r="K136" s="1"/>
      <c r="L136" s="255"/>
      <c r="M136" s="1"/>
      <c r="N136" s="1"/>
      <c r="O136" s="1"/>
      <c r="P136" s="24"/>
      <c r="Q136" s="1"/>
      <c r="R136" s="1"/>
      <c r="S136" s="1"/>
      <c r="T136" s="1"/>
      <c r="U136" s="1"/>
      <c r="V136" s="1"/>
      <c r="W136" s="1"/>
      <c r="X136" s="1"/>
      <c r="Y136" s="1"/>
      <c r="Z136" s="1"/>
      <c r="AA136" s="1"/>
      <c r="AB136" s="1"/>
    </row>
    <row r="137" spans="1:28" ht="15.75" customHeight="1">
      <c r="A137" s="24"/>
      <c r="B137" s="1"/>
      <c r="C137" s="1"/>
      <c r="D137" s="91"/>
      <c r="E137" s="24"/>
      <c r="F137" s="1"/>
      <c r="G137" s="1"/>
      <c r="H137" s="1"/>
      <c r="I137" s="1"/>
      <c r="J137" s="1"/>
      <c r="K137" s="1"/>
      <c r="L137" s="255"/>
      <c r="M137" s="1"/>
      <c r="N137" s="1"/>
      <c r="O137" s="1"/>
      <c r="P137" s="24"/>
      <c r="Q137" s="1"/>
      <c r="R137" s="1"/>
      <c r="S137" s="1"/>
      <c r="T137" s="1"/>
      <c r="U137" s="1"/>
      <c r="V137" s="1"/>
      <c r="W137" s="1"/>
      <c r="X137" s="1"/>
      <c r="Y137" s="1"/>
      <c r="Z137" s="1"/>
      <c r="AA137" s="1"/>
      <c r="AB137" s="1"/>
    </row>
    <row r="138" spans="1:28" ht="15.75" customHeight="1">
      <c r="A138" s="24"/>
      <c r="B138" s="1"/>
      <c r="C138" s="1"/>
      <c r="D138" s="91"/>
      <c r="E138" s="24"/>
      <c r="F138" s="1"/>
      <c r="G138" s="1"/>
      <c r="H138" s="1"/>
      <c r="I138" s="1"/>
      <c r="J138" s="1"/>
      <c r="K138" s="1"/>
      <c r="L138" s="255"/>
      <c r="M138" s="1"/>
      <c r="N138" s="1"/>
      <c r="O138" s="1"/>
      <c r="P138" s="24"/>
      <c r="Q138" s="1"/>
      <c r="R138" s="1"/>
      <c r="S138" s="1"/>
      <c r="T138" s="1"/>
      <c r="U138" s="1"/>
      <c r="V138" s="1"/>
      <c r="W138" s="1"/>
      <c r="X138" s="1"/>
      <c r="Y138" s="1"/>
      <c r="Z138" s="1"/>
      <c r="AA138" s="1"/>
      <c r="AB138" s="1"/>
    </row>
    <row r="139" spans="1:28" ht="15.75" customHeight="1">
      <c r="A139" s="24"/>
      <c r="B139" s="1"/>
      <c r="C139" s="1"/>
      <c r="D139" s="91"/>
      <c r="E139" s="24"/>
      <c r="F139" s="1"/>
      <c r="G139" s="1"/>
      <c r="H139" s="1"/>
      <c r="I139" s="1"/>
      <c r="J139" s="1"/>
      <c r="K139" s="1"/>
      <c r="L139" s="255"/>
      <c r="M139" s="1"/>
      <c r="N139" s="1"/>
      <c r="O139" s="1"/>
      <c r="P139" s="24"/>
      <c r="Q139" s="1"/>
      <c r="R139" s="1"/>
      <c r="S139" s="1"/>
      <c r="T139" s="1"/>
      <c r="U139" s="1"/>
      <c r="V139" s="1"/>
      <c r="W139" s="1"/>
      <c r="X139" s="1"/>
      <c r="Y139" s="1"/>
      <c r="Z139" s="1"/>
      <c r="AA139" s="1"/>
      <c r="AB139" s="1"/>
    </row>
    <row r="140" spans="1:28" ht="15.75" customHeight="1">
      <c r="A140" s="24"/>
      <c r="B140" s="1"/>
      <c r="C140" s="1"/>
      <c r="D140" s="91"/>
      <c r="E140" s="24"/>
      <c r="F140" s="1"/>
      <c r="G140" s="1"/>
      <c r="H140" s="1"/>
      <c r="I140" s="1"/>
      <c r="J140" s="1"/>
      <c r="K140" s="1"/>
      <c r="L140" s="255"/>
      <c r="M140" s="1"/>
      <c r="N140" s="1"/>
      <c r="O140" s="1"/>
      <c r="P140" s="24"/>
      <c r="Q140" s="1"/>
      <c r="R140" s="1"/>
      <c r="S140" s="1"/>
      <c r="T140" s="1"/>
      <c r="U140" s="1"/>
      <c r="V140" s="1"/>
      <c r="W140" s="1"/>
      <c r="X140" s="1"/>
      <c r="Y140" s="1"/>
      <c r="Z140" s="1"/>
      <c r="AA140" s="1"/>
      <c r="AB140" s="1"/>
    </row>
    <row r="141" spans="1:28" ht="15.75" customHeight="1">
      <c r="A141" s="24"/>
      <c r="B141" s="1"/>
      <c r="C141" s="1"/>
      <c r="D141" s="91"/>
      <c r="E141" s="24"/>
      <c r="F141" s="1"/>
      <c r="G141" s="1"/>
      <c r="H141" s="1"/>
      <c r="I141" s="1"/>
      <c r="J141" s="1"/>
      <c r="K141" s="1"/>
      <c r="L141" s="255"/>
      <c r="M141" s="1"/>
      <c r="N141" s="1"/>
      <c r="O141" s="1"/>
      <c r="P141" s="24"/>
      <c r="Q141" s="1"/>
      <c r="R141" s="1"/>
      <c r="S141" s="1"/>
      <c r="T141" s="1"/>
      <c r="U141" s="1"/>
      <c r="V141" s="1"/>
      <c r="W141" s="1"/>
      <c r="X141" s="1"/>
      <c r="Y141" s="1"/>
      <c r="Z141" s="1"/>
      <c r="AA141" s="1"/>
      <c r="AB141" s="1"/>
    </row>
    <row r="142" spans="1:28" ht="15.75" customHeight="1">
      <c r="A142" s="24"/>
      <c r="B142" s="1"/>
      <c r="C142" s="1"/>
      <c r="D142" s="91"/>
      <c r="E142" s="24"/>
      <c r="F142" s="1"/>
      <c r="G142" s="1"/>
      <c r="H142" s="1"/>
      <c r="I142" s="1"/>
      <c r="J142" s="1"/>
      <c r="K142" s="1"/>
      <c r="L142" s="255"/>
      <c r="M142" s="1"/>
      <c r="N142" s="1"/>
      <c r="O142" s="1"/>
      <c r="P142" s="24"/>
      <c r="Q142" s="1"/>
      <c r="R142" s="1"/>
      <c r="S142" s="1"/>
      <c r="T142" s="1"/>
      <c r="U142" s="1"/>
      <c r="V142" s="1"/>
      <c r="W142" s="1"/>
      <c r="X142" s="1"/>
      <c r="Y142" s="1"/>
      <c r="Z142" s="1"/>
      <c r="AA142" s="1"/>
      <c r="AB142" s="1"/>
    </row>
    <row r="143" spans="1:28" ht="15.75" customHeight="1">
      <c r="A143" s="24"/>
      <c r="B143" s="1"/>
      <c r="C143" s="1"/>
      <c r="D143" s="91"/>
      <c r="E143" s="24"/>
      <c r="F143" s="1"/>
      <c r="G143" s="1"/>
      <c r="H143" s="1"/>
      <c r="I143" s="1"/>
      <c r="J143" s="1"/>
      <c r="K143" s="1"/>
      <c r="L143" s="255"/>
      <c r="M143" s="1"/>
      <c r="N143" s="1"/>
      <c r="O143" s="1"/>
      <c r="P143" s="24"/>
      <c r="Q143" s="1"/>
      <c r="R143" s="1"/>
      <c r="S143" s="1"/>
      <c r="T143" s="1"/>
      <c r="U143" s="1"/>
      <c r="V143" s="1"/>
      <c r="W143" s="1"/>
      <c r="X143" s="1"/>
      <c r="Y143" s="1"/>
      <c r="Z143" s="1"/>
      <c r="AA143" s="1"/>
      <c r="AB143" s="1"/>
    </row>
    <row r="144" spans="1:28" ht="15.75" customHeight="1">
      <c r="A144" s="24"/>
      <c r="B144" s="1"/>
      <c r="C144" s="1"/>
      <c r="D144" s="91"/>
      <c r="E144" s="24"/>
      <c r="F144" s="1"/>
      <c r="G144" s="1"/>
      <c r="H144" s="1"/>
      <c r="I144" s="1"/>
      <c r="J144" s="1"/>
      <c r="K144" s="1"/>
      <c r="L144" s="255"/>
      <c r="M144" s="1"/>
      <c r="N144" s="1"/>
      <c r="O144" s="1"/>
      <c r="P144" s="24"/>
      <c r="Q144" s="1"/>
      <c r="R144" s="1"/>
      <c r="S144" s="1"/>
      <c r="T144" s="1"/>
      <c r="U144" s="1"/>
      <c r="V144" s="1"/>
      <c r="W144" s="1"/>
      <c r="X144" s="1"/>
      <c r="Y144" s="1"/>
      <c r="Z144" s="1"/>
      <c r="AA144" s="1"/>
      <c r="AB144" s="1"/>
    </row>
    <row r="145" spans="1:28" ht="15.75" customHeight="1">
      <c r="A145" s="24"/>
      <c r="B145" s="1"/>
      <c r="C145" s="1"/>
      <c r="D145" s="91"/>
      <c r="E145" s="24"/>
      <c r="F145" s="1"/>
      <c r="G145" s="1"/>
      <c r="H145" s="1"/>
      <c r="I145" s="1"/>
      <c r="J145" s="1"/>
      <c r="K145" s="1"/>
      <c r="L145" s="255"/>
      <c r="M145" s="1"/>
      <c r="N145" s="1"/>
      <c r="O145" s="1"/>
      <c r="P145" s="24"/>
      <c r="Q145" s="1"/>
      <c r="R145" s="1"/>
      <c r="S145" s="1"/>
      <c r="T145" s="1"/>
      <c r="U145" s="1"/>
      <c r="V145" s="1"/>
      <c r="W145" s="1"/>
      <c r="X145" s="1"/>
      <c r="Y145" s="1"/>
      <c r="Z145" s="1"/>
      <c r="AA145" s="1"/>
      <c r="AB145" s="1"/>
    </row>
    <row r="146" spans="1:28" ht="15.75" customHeight="1">
      <c r="A146" s="24"/>
      <c r="B146" s="1"/>
      <c r="C146" s="1"/>
      <c r="D146" s="91"/>
      <c r="E146" s="24"/>
      <c r="F146" s="1"/>
      <c r="G146" s="1"/>
      <c r="H146" s="1"/>
      <c r="I146" s="1"/>
      <c r="J146" s="1"/>
      <c r="K146" s="1"/>
      <c r="L146" s="255"/>
      <c r="M146" s="1"/>
      <c r="N146" s="1"/>
      <c r="O146" s="1"/>
      <c r="P146" s="24"/>
      <c r="Q146" s="1"/>
      <c r="R146" s="1"/>
      <c r="S146" s="1"/>
      <c r="T146" s="1"/>
      <c r="U146" s="1"/>
      <c r="V146" s="1"/>
      <c r="W146" s="1"/>
      <c r="X146" s="1"/>
      <c r="Y146" s="1"/>
      <c r="Z146" s="1"/>
      <c r="AA146" s="1"/>
      <c r="AB146" s="1"/>
    </row>
    <row r="147" spans="1:28" ht="15.75" customHeight="1">
      <c r="A147" s="24"/>
      <c r="B147" s="1"/>
      <c r="C147" s="1"/>
      <c r="D147" s="91"/>
      <c r="E147" s="24"/>
      <c r="F147" s="1"/>
      <c r="G147" s="1"/>
      <c r="H147" s="1"/>
      <c r="I147" s="1"/>
      <c r="J147" s="1"/>
      <c r="K147" s="1"/>
      <c r="L147" s="255"/>
      <c r="M147" s="1"/>
      <c r="N147" s="1"/>
      <c r="O147" s="1"/>
      <c r="P147" s="24"/>
      <c r="Q147" s="1"/>
      <c r="R147" s="1"/>
      <c r="S147" s="1"/>
      <c r="T147" s="1"/>
      <c r="U147" s="1"/>
      <c r="V147" s="1"/>
      <c r="W147" s="1"/>
      <c r="X147" s="1"/>
      <c r="Y147" s="1"/>
      <c r="Z147" s="1"/>
      <c r="AA147" s="1"/>
      <c r="AB147" s="1"/>
    </row>
    <row r="148" spans="1:28" ht="15.75" customHeight="1">
      <c r="A148" s="24"/>
      <c r="B148" s="1"/>
      <c r="C148" s="1"/>
      <c r="D148" s="91"/>
      <c r="E148" s="24"/>
      <c r="F148" s="1"/>
      <c r="G148" s="1"/>
      <c r="H148" s="1"/>
      <c r="I148" s="1"/>
      <c r="J148" s="1"/>
      <c r="K148" s="1"/>
      <c r="L148" s="255"/>
      <c r="M148" s="1"/>
      <c r="N148" s="1"/>
      <c r="O148" s="1"/>
      <c r="P148" s="24"/>
      <c r="Q148" s="1"/>
      <c r="R148" s="1"/>
      <c r="S148" s="1"/>
      <c r="T148" s="1"/>
      <c r="U148" s="1"/>
      <c r="V148" s="1"/>
      <c r="W148" s="1"/>
      <c r="X148" s="1"/>
      <c r="Y148" s="1"/>
      <c r="Z148" s="1"/>
      <c r="AA148" s="1"/>
      <c r="AB148" s="1"/>
    </row>
    <row r="149" spans="1:28" ht="15.75" customHeight="1">
      <c r="A149" s="24"/>
      <c r="B149" s="1"/>
      <c r="C149" s="1"/>
      <c r="D149" s="91"/>
      <c r="E149" s="24"/>
      <c r="F149" s="1"/>
      <c r="G149" s="1"/>
      <c r="H149" s="1"/>
      <c r="I149" s="1"/>
      <c r="J149" s="1"/>
      <c r="K149" s="1"/>
      <c r="L149" s="255"/>
      <c r="M149" s="1"/>
      <c r="N149" s="1"/>
      <c r="O149" s="1"/>
      <c r="P149" s="24"/>
      <c r="Q149" s="1"/>
      <c r="R149" s="1"/>
      <c r="S149" s="1"/>
      <c r="T149" s="1"/>
      <c r="U149" s="1"/>
      <c r="V149" s="1"/>
      <c r="W149" s="1"/>
      <c r="X149" s="1"/>
      <c r="Y149" s="1"/>
      <c r="Z149" s="1"/>
      <c r="AA149" s="1"/>
      <c r="AB149" s="1"/>
    </row>
    <row r="150" spans="1:28" ht="15.75" customHeight="1">
      <c r="A150" s="24"/>
      <c r="B150" s="1"/>
      <c r="C150" s="1"/>
      <c r="D150" s="91"/>
      <c r="E150" s="24"/>
      <c r="F150" s="1"/>
      <c r="G150" s="1"/>
      <c r="H150" s="1"/>
      <c r="I150" s="1"/>
      <c r="J150" s="1"/>
      <c r="K150" s="1"/>
      <c r="L150" s="255"/>
      <c r="M150" s="1"/>
      <c r="N150" s="1"/>
      <c r="O150" s="1"/>
      <c r="P150" s="24"/>
      <c r="Q150" s="1"/>
      <c r="R150" s="1"/>
      <c r="S150" s="1"/>
      <c r="T150" s="1"/>
      <c r="U150" s="1"/>
      <c r="V150" s="1"/>
      <c r="W150" s="1"/>
      <c r="X150" s="1"/>
      <c r="Y150" s="1"/>
      <c r="Z150" s="1"/>
      <c r="AA150" s="1"/>
      <c r="AB150" s="1"/>
    </row>
    <row r="151" spans="1:28" ht="15.75" customHeight="1">
      <c r="A151" s="24"/>
      <c r="B151" s="1"/>
      <c r="C151" s="1"/>
      <c r="D151" s="91"/>
      <c r="E151" s="24"/>
      <c r="F151" s="1"/>
      <c r="G151" s="1"/>
      <c r="H151" s="1"/>
      <c r="I151" s="1"/>
      <c r="J151" s="1"/>
      <c r="K151" s="1"/>
      <c r="L151" s="255"/>
      <c r="M151" s="1"/>
      <c r="N151" s="1"/>
      <c r="O151" s="1"/>
      <c r="P151" s="24"/>
      <c r="Q151" s="1"/>
      <c r="R151" s="1"/>
      <c r="S151" s="1"/>
      <c r="T151" s="1"/>
      <c r="U151" s="1"/>
      <c r="V151" s="1"/>
      <c r="W151" s="1"/>
      <c r="X151" s="1"/>
      <c r="Y151" s="1"/>
      <c r="Z151" s="1"/>
      <c r="AA151" s="1"/>
      <c r="AB151" s="1"/>
    </row>
    <row r="152" spans="1:28" ht="15.75" customHeight="1">
      <c r="A152" s="24"/>
      <c r="B152" s="1"/>
      <c r="C152" s="1"/>
      <c r="D152" s="91"/>
      <c r="E152" s="24"/>
      <c r="F152" s="1"/>
      <c r="G152" s="1"/>
      <c r="H152" s="1"/>
      <c r="I152" s="1"/>
      <c r="J152" s="1"/>
      <c r="K152" s="1"/>
      <c r="L152" s="255"/>
      <c r="M152" s="1"/>
      <c r="N152" s="1"/>
      <c r="O152" s="1"/>
      <c r="P152" s="24"/>
      <c r="Q152" s="1"/>
      <c r="R152" s="1"/>
      <c r="S152" s="1"/>
      <c r="T152" s="1"/>
      <c r="U152" s="1"/>
      <c r="V152" s="1"/>
      <c r="W152" s="1"/>
      <c r="X152" s="1"/>
      <c r="Y152" s="1"/>
      <c r="Z152" s="1"/>
      <c r="AA152" s="1"/>
      <c r="AB152" s="1"/>
    </row>
    <row r="153" spans="1:28" ht="15.75" customHeight="1">
      <c r="A153" s="24"/>
      <c r="B153" s="1"/>
      <c r="C153" s="1"/>
      <c r="D153" s="91"/>
      <c r="E153" s="24"/>
      <c r="F153" s="1"/>
      <c r="G153" s="1"/>
      <c r="H153" s="1"/>
      <c r="I153" s="1"/>
      <c r="J153" s="1"/>
      <c r="K153" s="1"/>
      <c r="L153" s="255"/>
      <c r="M153" s="1"/>
      <c r="N153" s="1"/>
      <c r="O153" s="1"/>
      <c r="P153" s="24"/>
      <c r="Q153" s="1"/>
      <c r="R153" s="1"/>
      <c r="S153" s="1"/>
      <c r="T153" s="1"/>
      <c r="U153" s="1"/>
      <c r="V153" s="1"/>
      <c r="W153" s="1"/>
      <c r="X153" s="1"/>
      <c r="Y153" s="1"/>
      <c r="Z153" s="1"/>
      <c r="AA153" s="1"/>
      <c r="AB153" s="1"/>
    </row>
    <row r="154" spans="1:28" ht="15.75" customHeight="1">
      <c r="A154" s="24"/>
      <c r="B154" s="1"/>
      <c r="C154" s="1"/>
      <c r="D154" s="91"/>
      <c r="E154" s="24"/>
      <c r="F154" s="1"/>
      <c r="G154" s="1"/>
      <c r="H154" s="1"/>
      <c r="I154" s="1"/>
      <c r="J154" s="1"/>
      <c r="K154" s="1"/>
      <c r="L154" s="255"/>
      <c r="M154" s="1"/>
      <c r="N154" s="1"/>
      <c r="O154" s="1"/>
      <c r="P154" s="24"/>
      <c r="Q154" s="1"/>
      <c r="R154" s="1"/>
      <c r="S154" s="1"/>
      <c r="T154" s="1"/>
      <c r="U154" s="1"/>
      <c r="V154" s="1"/>
      <c r="W154" s="1"/>
      <c r="X154" s="1"/>
      <c r="Y154" s="1"/>
      <c r="Z154" s="1"/>
      <c r="AA154" s="1"/>
      <c r="AB154" s="1"/>
    </row>
    <row r="155" spans="1:28" ht="15.75" customHeight="1">
      <c r="A155" s="24"/>
      <c r="B155" s="1"/>
      <c r="C155" s="1"/>
      <c r="D155" s="91"/>
      <c r="E155" s="24"/>
      <c r="F155" s="1"/>
      <c r="G155" s="1"/>
      <c r="H155" s="1"/>
      <c r="I155" s="1"/>
      <c r="J155" s="1"/>
      <c r="K155" s="1"/>
      <c r="L155" s="255"/>
      <c r="M155" s="1"/>
      <c r="N155" s="1"/>
      <c r="O155" s="1"/>
      <c r="P155" s="24"/>
      <c r="Q155" s="1"/>
      <c r="R155" s="1"/>
      <c r="S155" s="1"/>
      <c r="T155" s="1"/>
      <c r="U155" s="1"/>
      <c r="V155" s="1"/>
      <c r="W155" s="1"/>
      <c r="X155" s="1"/>
      <c r="Y155" s="1"/>
      <c r="Z155" s="1"/>
      <c r="AA155" s="1"/>
      <c r="AB155" s="1"/>
    </row>
    <row r="156" spans="1:28" ht="15.75" customHeight="1">
      <c r="A156" s="24"/>
      <c r="B156" s="1"/>
      <c r="C156" s="1"/>
      <c r="D156" s="91"/>
      <c r="E156" s="24"/>
      <c r="F156" s="1"/>
      <c r="G156" s="1"/>
      <c r="H156" s="1"/>
      <c r="I156" s="1"/>
      <c r="J156" s="1"/>
      <c r="K156" s="1"/>
      <c r="L156" s="255"/>
      <c r="M156" s="1"/>
      <c r="N156" s="1"/>
      <c r="O156" s="1"/>
      <c r="P156" s="24"/>
      <c r="Q156" s="1"/>
      <c r="R156" s="1"/>
      <c r="S156" s="1"/>
      <c r="T156" s="1"/>
      <c r="U156" s="1"/>
      <c r="V156" s="1"/>
      <c r="W156" s="1"/>
      <c r="X156" s="1"/>
      <c r="Y156" s="1"/>
      <c r="Z156" s="1"/>
      <c r="AA156" s="1"/>
      <c r="AB156" s="1"/>
    </row>
    <row r="157" spans="1:28" ht="15.75" customHeight="1">
      <c r="A157" s="24"/>
      <c r="B157" s="1"/>
      <c r="C157" s="1"/>
      <c r="D157" s="91"/>
      <c r="E157" s="24"/>
      <c r="F157" s="1"/>
      <c r="G157" s="1"/>
      <c r="H157" s="1"/>
      <c r="I157" s="1"/>
      <c r="J157" s="1"/>
      <c r="K157" s="1"/>
      <c r="L157" s="255"/>
      <c r="M157" s="1"/>
      <c r="N157" s="1"/>
      <c r="O157" s="1"/>
      <c r="P157" s="24"/>
      <c r="Q157" s="1"/>
      <c r="R157" s="1"/>
      <c r="S157" s="1"/>
      <c r="T157" s="1"/>
      <c r="U157" s="1"/>
      <c r="V157" s="1"/>
      <c r="W157" s="1"/>
      <c r="X157" s="1"/>
      <c r="Y157" s="1"/>
      <c r="Z157" s="1"/>
      <c r="AA157" s="1"/>
      <c r="AB157" s="1"/>
    </row>
    <row r="158" spans="1:28" ht="15.75" customHeight="1">
      <c r="A158" s="24"/>
      <c r="B158" s="1"/>
      <c r="C158" s="1"/>
      <c r="D158" s="91"/>
      <c r="E158" s="24"/>
      <c r="F158" s="1"/>
      <c r="G158" s="1"/>
      <c r="H158" s="1"/>
      <c r="I158" s="1"/>
      <c r="J158" s="1"/>
      <c r="K158" s="1"/>
      <c r="L158" s="255"/>
      <c r="M158" s="1"/>
      <c r="N158" s="1"/>
      <c r="O158" s="1"/>
      <c r="P158" s="24"/>
      <c r="Q158" s="1"/>
      <c r="R158" s="1"/>
      <c r="S158" s="1"/>
      <c r="T158" s="1"/>
      <c r="U158" s="1"/>
      <c r="V158" s="1"/>
      <c r="W158" s="1"/>
      <c r="X158" s="1"/>
      <c r="Y158" s="1"/>
      <c r="Z158" s="1"/>
      <c r="AA158" s="1"/>
      <c r="AB158" s="1"/>
    </row>
    <row r="159" spans="1:28" ht="15.75" customHeight="1">
      <c r="A159" s="24"/>
      <c r="B159" s="1"/>
      <c r="C159" s="1"/>
      <c r="D159" s="91"/>
      <c r="E159" s="24"/>
      <c r="F159" s="1"/>
      <c r="G159" s="1"/>
      <c r="H159" s="1"/>
      <c r="I159" s="1"/>
      <c r="J159" s="1"/>
      <c r="K159" s="1"/>
      <c r="L159" s="255"/>
      <c r="M159" s="1"/>
      <c r="N159" s="1"/>
      <c r="O159" s="1"/>
      <c r="P159" s="24"/>
      <c r="Q159" s="1"/>
      <c r="R159" s="1"/>
      <c r="S159" s="1"/>
      <c r="T159" s="1"/>
      <c r="U159" s="1"/>
      <c r="V159" s="1"/>
      <c r="W159" s="1"/>
      <c r="X159" s="1"/>
      <c r="Y159" s="1"/>
      <c r="Z159" s="1"/>
      <c r="AA159" s="1"/>
      <c r="AB159" s="1"/>
    </row>
    <row r="160" spans="1:28" ht="15.75" customHeight="1">
      <c r="A160" s="24"/>
      <c r="B160" s="1"/>
      <c r="C160" s="1"/>
      <c r="D160" s="91"/>
      <c r="E160" s="24"/>
      <c r="F160" s="1"/>
      <c r="G160" s="1"/>
      <c r="H160" s="1"/>
      <c r="I160" s="1"/>
      <c r="J160" s="1"/>
      <c r="K160" s="1"/>
      <c r="L160" s="255"/>
      <c r="M160" s="1"/>
      <c r="N160" s="1"/>
      <c r="O160" s="1"/>
      <c r="P160" s="24"/>
      <c r="Q160" s="1"/>
      <c r="R160" s="1"/>
      <c r="S160" s="1"/>
      <c r="T160" s="1"/>
      <c r="U160" s="1"/>
      <c r="V160" s="1"/>
      <c r="W160" s="1"/>
      <c r="X160" s="1"/>
      <c r="Y160" s="1"/>
      <c r="Z160" s="1"/>
      <c r="AA160" s="1"/>
      <c r="AB160" s="1"/>
    </row>
    <row r="161" spans="1:28" ht="15.75" customHeight="1">
      <c r="A161" s="24"/>
      <c r="B161" s="1"/>
      <c r="C161" s="1"/>
      <c r="D161" s="91"/>
      <c r="E161" s="24"/>
      <c r="F161" s="1"/>
      <c r="G161" s="1"/>
      <c r="H161" s="1"/>
      <c r="I161" s="1"/>
      <c r="J161" s="1"/>
      <c r="K161" s="1"/>
      <c r="L161" s="255"/>
      <c r="M161" s="1"/>
      <c r="N161" s="1"/>
      <c r="O161" s="1"/>
      <c r="P161" s="24"/>
      <c r="Q161" s="1"/>
      <c r="R161" s="1"/>
      <c r="S161" s="1"/>
      <c r="T161" s="1"/>
      <c r="U161" s="1"/>
      <c r="V161" s="1"/>
      <c r="W161" s="1"/>
      <c r="X161" s="1"/>
      <c r="Y161" s="1"/>
      <c r="Z161" s="1"/>
      <c r="AA161" s="1"/>
      <c r="AB161" s="1"/>
    </row>
    <row r="162" spans="1:28" ht="15.75" customHeight="1">
      <c r="A162" s="24"/>
      <c r="B162" s="1"/>
      <c r="C162" s="1"/>
      <c r="D162" s="91"/>
      <c r="E162" s="24"/>
      <c r="F162" s="1"/>
      <c r="G162" s="1"/>
      <c r="H162" s="1"/>
      <c r="I162" s="1"/>
      <c r="J162" s="1"/>
      <c r="K162" s="1"/>
      <c r="L162" s="255"/>
      <c r="M162" s="1"/>
      <c r="N162" s="1"/>
      <c r="O162" s="1"/>
      <c r="P162" s="24"/>
      <c r="Q162" s="1"/>
      <c r="R162" s="1"/>
      <c r="S162" s="1"/>
      <c r="T162" s="1"/>
      <c r="U162" s="1"/>
      <c r="V162" s="1"/>
      <c r="W162" s="1"/>
      <c r="X162" s="1"/>
      <c r="Y162" s="1"/>
      <c r="Z162" s="1"/>
      <c r="AA162" s="1"/>
      <c r="AB162" s="1"/>
    </row>
    <row r="163" spans="1:28" ht="15.75" customHeight="1">
      <c r="A163" s="24"/>
      <c r="B163" s="1"/>
      <c r="C163" s="1"/>
      <c r="D163" s="91"/>
      <c r="E163" s="24"/>
      <c r="F163" s="1"/>
      <c r="G163" s="1"/>
      <c r="H163" s="1"/>
      <c r="I163" s="1"/>
      <c r="J163" s="1"/>
      <c r="K163" s="1"/>
      <c r="L163" s="255"/>
      <c r="M163" s="1"/>
      <c r="N163" s="1"/>
      <c r="O163" s="1"/>
      <c r="P163" s="24"/>
      <c r="Q163" s="1"/>
      <c r="R163" s="1"/>
      <c r="S163" s="1"/>
      <c r="T163" s="1"/>
      <c r="U163" s="1"/>
      <c r="V163" s="1"/>
      <c r="W163" s="1"/>
      <c r="X163" s="1"/>
      <c r="Y163" s="1"/>
      <c r="Z163" s="1"/>
      <c r="AA163" s="1"/>
      <c r="AB163" s="1"/>
    </row>
    <row r="164" spans="1:28" ht="15.75" customHeight="1">
      <c r="A164" s="24"/>
      <c r="B164" s="1"/>
      <c r="C164" s="1"/>
      <c r="D164" s="91"/>
      <c r="E164" s="24"/>
      <c r="F164" s="1"/>
      <c r="G164" s="1"/>
      <c r="H164" s="1"/>
      <c r="I164" s="1"/>
      <c r="J164" s="1"/>
      <c r="K164" s="1"/>
      <c r="L164" s="255"/>
      <c r="M164" s="1"/>
      <c r="N164" s="1"/>
      <c r="O164" s="1"/>
      <c r="P164" s="24"/>
      <c r="Q164" s="1"/>
      <c r="R164" s="1"/>
      <c r="S164" s="1"/>
      <c r="T164" s="1"/>
      <c r="U164" s="1"/>
      <c r="V164" s="1"/>
      <c r="W164" s="1"/>
      <c r="X164" s="1"/>
      <c r="Y164" s="1"/>
      <c r="Z164" s="1"/>
      <c r="AA164" s="1"/>
      <c r="AB164" s="1"/>
    </row>
    <row r="165" spans="1:28" ht="15.75" customHeight="1">
      <c r="A165" s="24"/>
      <c r="B165" s="1"/>
      <c r="C165" s="1"/>
      <c r="D165" s="91"/>
      <c r="E165" s="24"/>
      <c r="F165" s="1"/>
      <c r="G165" s="1"/>
      <c r="H165" s="1"/>
      <c r="I165" s="1"/>
      <c r="J165" s="1"/>
      <c r="K165" s="1"/>
      <c r="L165" s="255"/>
      <c r="M165" s="1"/>
      <c r="N165" s="1"/>
      <c r="O165" s="1"/>
      <c r="P165" s="24"/>
      <c r="Q165" s="1"/>
      <c r="R165" s="1"/>
      <c r="S165" s="1"/>
      <c r="T165" s="1"/>
      <c r="U165" s="1"/>
      <c r="V165" s="1"/>
      <c r="W165" s="1"/>
      <c r="X165" s="1"/>
      <c r="Y165" s="1"/>
      <c r="Z165" s="1"/>
      <c r="AA165" s="1"/>
      <c r="AB165" s="1"/>
    </row>
    <row r="166" spans="1:28" ht="15.75" customHeight="1">
      <c r="A166" s="24"/>
      <c r="B166" s="1"/>
      <c r="C166" s="1"/>
      <c r="D166" s="91"/>
      <c r="E166" s="24"/>
      <c r="F166" s="1"/>
      <c r="G166" s="1"/>
      <c r="H166" s="1"/>
      <c r="I166" s="1"/>
      <c r="J166" s="1"/>
      <c r="K166" s="1"/>
      <c r="L166" s="255"/>
      <c r="M166" s="1"/>
      <c r="N166" s="1"/>
      <c r="O166" s="1"/>
      <c r="P166" s="24"/>
      <c r="Q166" s="1"/>
      <c r="R166" s="1"/>
      <c r="S166" s="1"/>
      <c r="T166" s="1"/>
      <c r="U166" s="1"/>
      <c r="V166" s="1"/>
      <c r="W166" s="1"/>
      <c r="X166" s="1"/>
      <c r="Y166" s="1"/>
      <c r="Z166" s="1"/>
      <c r="AA166" s="1"/>
      <c r="AB166" s="1"/>
    </row>
    <row r="167" spans="1:28" ht="15.75" customHeight="1">
      <c r="A167" s="24"/>
      <c r="B167" s="1"/>
      <c r="C167" s="1"/>
      <c r="D167" s="91"/>
      <c r="E167" s="24"/>
      <c r="F167" s="1"/>
      <c r="G167" s="1"/>
      <c r="H167" s="1"/>
      <c r="I167" s="1"/>
      <c r="J167" s="1"/>
      <c r="K167" s="1"/>
      <c r="L167" s="255"/>
      <c r="M167" s="1"/>
      <c r="N167" s="1"/>
      <c r="O167" s="1"/>
      <c r="P167" s="24"/>
      <c r="Q167" s="1"/>
      <c r="R167" s="1"/>
      <c r="S167" s="1"/>
      <c r="T167" s="1"/>
      <c r="U167" s="1"/>
      <c r="V167" s="1"/>
      <c r="W167" s="1"/>
      <c r="X167" s="1"/>
      <c r="Y167" s="1"/>
      <c r="Z167" s="1"/>
      <c r="AA167" s="1"/>
      <c r="AB167" s="1"/>
    </row>
    <row r="168" spans="1:28" ht="15.75" customHeight="1">
      <c r="A168" s="24"/>
      <c r="B168" s="1"/>
      <c r="C168" s="1"/>
      <c r="D168" s="91"/>
      <c r="E168" s="24"/>
      <c r="F168" s="1"/>
      <c r="G168" s="1"/>
      <c r="H168" s="1"/>
      <c r="I168" s="1"/>
      <c r="J168" s="1"/>
      <c r="K168" s="1"/>
      <c r="L168" s="255"/>
      <c r="M168" s="1"/>
      <c r="N168" s="1"/>
      <c r="O168" s="1"/>
      <c r="P168" s="24"/>
      <c r="Q168" s="1"/>
      <c r="R168" s="1"/>
      <c r="S168" s="1"/>
      <c r="T168" s="1"/>
      <c r="U168" s="1"/>
      <c r="V168" s="1"/>
      <c r="W168" s="1"/>
      <c r="X168" s="1"/>
      <c r="Y168" s="1"/>
      <c r="Z168" s="1"/>
      <c r="AA168" s="1"/>
      <c r="AB168" s="1"/>
    </row>
    <row r="169" spans="1:28" ht="15.75" customHeight="1">
      <c r="A169" s="24"/>
      <c r="B169" s="1"/>
      <c r="C169" s="1"/>
      <c r="D169" s="91"/>
      <c r="E169" s="24"/>
      <c r="F169" s="1"/>
      <c r="G169" s="1"/>
      <c r="H169" s="1"/>
      <c r="I169" s="1"/>
      <c r="J169" s="1"/>
      <c r="K169" s="1"/>
      <c r="L169" s="255"/>
      <c r="M169" s="1"/>
      <c r="N169" s="1"/>
      <c r="O169" s="1"/>
      <c r="P169" s="24"/>
      <c r="Q169" s="1"/>
      <c r="R169" s="1"/>
      <c r="S169" s="1"/>
      <c r="T169" s="1"/>
      <c r="U169" s="1"/>
      <c r="V169" s="1"/>
      <c r="W169" s="1"/>
      <c r="X169" s="1"/>
      <c r="Y169" s="1"/>
      <c r="Z169" s="1"/>
      <c r="AA169" s="1"/>
      <c r="AB169" s="1"/>
    </row>
    <row r="170" spans="1:28" ht="15.75" customHeight="1">
      <c r="A170" s="24"/>
      <c r="B170" s="1"/>
      <c r="C170" s="1"/>
      <c r="D170" s="91"/>
      <c r="E170" s="24"/>
      <c r="F170" s="1"/>
      <c r="G170" s="1"/>
      <c r="H170" s="1"/>
      <c r="I170" s="1"/>
      <c r="J170" s="1"/>
      <c r="K170" s="1"/>
      <c r="L170" s="255"/>
      <c r="M170" s="1"/>
      <c r="N170" s="1"/>
      <c r="O170" s="1"/>
      <c r="P170" s="24"/>
      <c r="Q170" s="1"/>
      <c r="R170" s="1"/>
      <c r="S170" s="1"/>
      <c r="T170" s="1"/>
      <c r="U170" s="1"/>
      <c r="V170" s="1"/>
      <c r="W170" s="1"/>
      <c r="X170" s="1"/>
      <c r="Y170" s="1"/>
      <c r="Z170" s="1"/>
      <c r="AA170" s="1"/>
      <c r="AB170" s="1"/>
    </row>
    <row r="171" spans="1:28" ht="15.75" customHeight="1">
      <c r="A171" s="24"/>
      <c r="B171" s="1"/>
      <c r="C171" s="1"/>
      <c r="D171" s="91"/>
      <c r="E171" s="24"/>
      <c r="F171" s="1"/>
      <c r="G171" s="1"/>
      <c r="H171" s="1"/>
      <c r="I171" s="1"/>
      <c r="J171" s="1"/>
      <c r="K171" s="1"/>
      <c r="L171" s="255"/>
      <c r="M171" s="1"/>
      <c r="N171" s="1"/>
      <c r="O171" s="1"/>
      <c r="P171" s="24"/>
      <c r="Q171" s="1"/>
      <c r="R171" s="1"/>
      <c r="S171" s="1"/>
      <c r="T171" s="1"/>
      <c r="U171" s="1"/>
      <c r="V171" s="1"/>
      <c r="W171" s="1"/>
      <c r="X171" s="1"/>
      <c r="Y171" s="1"/>
      <c r="Z171" s="1"/>
      <c r="AA171" s="1"/>
      <c r="AB171" s="1"/>
    </row>
    <row r="172" spans="1:28" ht="15.75" customHeight="1">
      <c r="A172" s="24"/>
      <c r="B172" s="1"/>
      <c r="C172" s="1"/>
      <c r="D172" s="91"/>
      <c r="E172" s="24"/>
      <c r="F172" s="1"/>
      <c r="G172" s="1"/>
      <c r="H172" s="1"/>
      <c r="I172" s="1"/>
      <c r="J172" s="1"/>
      <c r="K172" s="1"/>
      <c r="L172" s="255"/>
      <c r="M172" s="1"/>
      <c r="N172" s="1"/>
      <c r="O172" s="1"/>
      <c r="P172" s="24"/>
      <c r="Q172" s="1"/>
      <c r="R172" s="1"/>
      <c r="S172" s="1"/>
      <c r="T172" s="1"/>
      <c r="U172" s="1"/>
      <c r="V172" s="1"/>
      <c r="W172" s="1"/>
      <c r="X172" s="1"/>
      <c r="Y172" s="1"/>
      <c r="Z172" s="1"/>
      <c r="AA172" s="1"/>
      <c r="AB172" s="1"/>
    </row>
    <row r="173" spans="1:28" ht="15.75" customHeight="1">
      <c r="A173" s="24"/>
      <c r="B173" s="1"/>
      <c r="C173" s="1"/>
      <c r="D173" s="91"/>
      <c r="E173" s="24"/>
      <c r="F173" s="1"/>
      <c r="G173" s="1"/>
      <c r="H173" s="1"/>
      <c r="I173" s="1"/>
      <c r="J173" s="1"/>
      <c r="K173" s="1"/>
      <c r="L173" s="255"/>
      <c r="M173" s="1"/>
      <c r="N173" s="1"/>
      <c r="O173" s="1"/>
      <c r="P173" s="24"/>
      <c r="Q173" s="1"/>
      <c r="R173" s="1"/>
      <c r="S173" s="1"/>
      <c r="T173" s="1"/>
      <c r="U173" s="1"/>
      <c r="V173" s="1"/>
      <c r="W173" s="1"/>
      <c r="X173" s="1"/>
      <c r="Y173" s="1"/>
      <c r="Z173" s="1"/>
      <c r="AA173" s="1"/>
      <c r="AB173" s="1"/>
    </row>
    <row r="174" spans="1:28" ht="15.75" customHeight="1">
      <c r="A174" s="24"/>
      <c r="B174" s="1"/>
      <c r="C174" s="1"/>
      <c r="D174" s="91"/>
      <c r="E174" s="24"/>
      <c r="F174" s="1"/>
      <c r="G174" s="1"/>
      <c r="H174" s="1"/>
      <c r="I174" s="1"/>
      <c r="J174" s="1"/>
      <c r="K174" s="1"/>
      <c r="L174" s="255"/>
      <c r="M174" s="1"/>
      <c r="N174" s="1"/>
      <c r="O174" s="1"/>
      <c r="P174" s="24"/>
      <c r="Q174" s="1"/>
      <c r="R174" s="1"/>
      <c r="S174" s="1"/>
      <c r="T174" s="1"/>
      <c r="U174" s="1"/>
      <c r="V174" s="1"/>
      <c r="W174" s="1"/>
      <c r="X174" s="1"/>
      <c r="Y174" s="1"/>
      <c r="Z174" s="1"/>
      <c r="AA174" s="1"/>
      <c r="AB174" s="1"/>
    </row>
    <row r="175" spans="1:28" ht="15.75" customHeight="1">
      <c r="A175" s="24"/>
      <c r="B175" s="1"/>
      <c r="C175" s="1"/>
      <c r="D175" s="91"/>
      <c r="E175" s="24"/>
      <c r="F175" s="1"/>
      <c r="G175" s="1"/>
      <c r="H175" s="1"/>
      <c r="I175" s="1"/>
      <c r="J175" s="1"/>
      <c r="K175" s="1"/>
      <c r="L175" s="255"/>
      <c r="M175" s="1"/>
      <c r="N175" s="1"/>
      <c r="O175" s="1"/>
      <c r="P175" s="24"/>
      <c r="Q175" s="1"/>
      <c r="R175" s="1"/>
      <c r="S175" s="1"/>
      <c r="T175" s="1"/>
      <c r="U175" s="1"/>
      <c r="V175" s="1"/>
      <c r="W175" s="1"/>
      <c r="X175" s="1"/>
      <c r="Y175" s="1"/>
      <c r="Z175" s="1"/>
      <c r="AA175" s="1"/>
      <c r="AB175" s="1"/>
    </row>
    <row r="176" spans="1:28" ht="15.75" customHeight="1">
      <c r="A176" s="24"/>
      <c r="B176" s="1"/>
      <c r="C176" s="1"/>
      <c r="D176" s="91"/>
      <c r="E176" s="24"/>
      <c r="F176" s="1"/>
      <c r="G176" s="1"/>
      <c r="H176" s="1"/>
      <c r="I176" s="1"/>
      <c r="J176" s="1"/>
      <c r="K176" s="1"/>
      <c r="L176" s="255"/>
      <c r="M176" s="1"/>
      <c r="N176" s="1"/>
      <c r="O176" s="1"/>
      <c r="P176" s="24"/>
      <c r="Q176" s="1"/>
      <c r="R176" s="1"/>
      <c r="S176" s="1"/>
      <c r="T176" s="1"/>
      <c r="U176" s="1"/>
      <c r="V176" s="1"/>
      <c r="W176" s="1"/>
      <c r="X176" s="1"/>
      <c r="Y176" s="1"/>
      <c r="Z176" s="1"/>
      <c r="AA176" s="1"/>
      <c r="AB176" s="1"/>
    </row>
    <row r="177" spans="1:28" ht="15.75" customHeight="1">
      <c r="A177" s="24"/>
      <c r="B177" s="1"/>
      <c r="C177" s="1"/>
      <c r="D177" s="91"/>
      <c r="E177" s="24"/>
      <c r="F177" s="1"/>
      <c r="G177" s="1"/>
      <c r="H177" s="1"/>
      <c r="I177" s="1"/>
      <c r="J177" s="1"/>
      <c r="K177" s="1"/>
      <c r="L177" s="255"/>
      <c r="M177" s="1"/>
      <c r="N177" s="1"/>
      <c r="O177" s="1"/>
      <c r="P177" s="24"/>
      <c r="Q177" s="1"/>
      <c r="R177" s="1"/>
      <c r="S177" s="1"/>
      <c r="T177" s="1"/>
      <c r="U177" s="1"/>
      <c r="V177" s="1"/>
      <c r="W177" s="1"/>
      <c r="X177" s="1"/>
      <c r="Y177" s="1"/>
      <c r="Z177" s="1"/>
      <c r="AA177" s="1"/>
      <c r="AB177" s="1"/>
    </row>
    <row r="178" spans="1:28" ht="15.75" customHeight="1">
      <c r="A178" s="24"/>
      <c r="B178" s="1"/>
      <c r="C178" s="1"/>
      <c r="D178" s="91"/>
      <c r="E178" s="24"/>
      <c r="F178" s="1"/>
      <c r="G178" s="1"/>
      <c r="H178" s="1"/>
      <c r="I178" s="1"/>
      <c r="J178" s="1"/>
      <c r="K178" s="1"/>
      <c r="L178" s="255"/>
      <c r="M178" s="1"/>
      <c r="N178" s="1"/>
      <c r="O178" s="1"/>
      <c r="P178" s="24"/>
      <c r="Q178" s="1"/>
      <c r="R178" s="1"/>
      <c r="S178" s="1"/>
      <c r="T178" s="1"/>
      <c r="U178" s="1"/>
      <c r="V178" s="1"/>
      <c r="W178" s="1"/>
      <c r="X178" s="1"/>
      <c r="Y178" s="1"/>
      <c r="Z178" s="1"/>
      <c r="AA178" s="1"/>
      <c r="AB178" s="1"/>
    </row>
    <row r="179" spans="1:28" ht="15.75" customHeight="1">
      <c r="A179" s="24"/>
      <c r="B179" s="1"/>
      <c r="C179" s="1"/>
      <c r="D179" s="91"/>
      <c r="E179" s="24"/>
      <c r="F179" s="1"/>
      <c r="G179" s="1"/>
      <c r="H179" s="1"/>
      <c r="I179" s="1"/>
      <c r="J179" s="1"/>
      <c r="K179" s="1"/>
      <c r="L179" s="255"/>
      <c r="M179" s="1"/>
      <c r="N179" s="1"/>
      <c r="O179" s="1"/>
      <c r="P179" s="24"/>
      <c r="Q179" s="1"/>
      <c r="R179" s="1"/>
      <c r="S179" s="1"/>
      <c r="T179" s="1"/>
      <c r="U179" s="1"/>
      <c r="V179" s="1"/>
      <c r="W179" s="1"/>
      <c r="X179" s="1"/>
      <c r="Y179" s="1"/>
      <c r="Z179" s="1"/>
      <c r="AA179" s="1"/>
      <c r="AB179" s="1"/>
    </row>
    <row r="180" spans="1:28" ht="15.75" customHeight="1">
      <c r="A180" s="24"/>
      <c r="B180" s="1"/>
      <c r="C180" s="1"/>
      <c r="D180" s="91"/>
      <c r="E180" s="24"/>
      <c r="F180" s="1"/>
      <c r="G180" s="1"/>
      <c r="H180" s="1"/>
      <c r="I180" s="1"/>
      <c r="J180" s="1"/>
      <c r="K180" s="1"/>
      <c r="L180" s="255"/>
      <c r="M180" s="1"/>
      <c r="N180" s="1"/>
      <c r="O180" s="1"/>
      <c r="P180" s="24"/>
      <c r="Q180" s="1"/>
      <c r="R180" s="1"/>
      <c r="S180" s="1"/>
      <c r="T180" s="1"/>
      <c r="U180" s="1"/>
      <c r="V180" s="1"/>
      <c r="W180" s="1"/>
      <c r="X180" s="1"/>
      <c r="Y180" s="1"/>
      <c r="Z180" s="1"/>
      <c r="AA180" s="1"/>
      <c r="AB180" s="1"/>
    </row>
    <row r="181" spans="1:28" ht="15.75" customHeight="1">
      <c r="A181" s="24"/>
      <c r="B181" s="1"/>
      <c r="C181" s="1"/>
      <c r="D181" s="91"/>
      <c r="E181" s="24"/>
      <c r="F181" s="1"/>
      <c r="G181" s="1"/>
      <c r="H181" s="1"/>
      <c r="I181" s="1"/>
      <c r="J181" s="1"/>
      <c r="K181" s="1"/>
      <c r="L181" s="255"/>
      <c r="M181" s="1"/>
      <c r="N181" s="1"/>
      <c r="O181" s="1"/>
      <c r="P181" s="24"/>
      <c r="Q181" s="1"/>
      <c r="R181" s="1"/>
      <c r="S181" s="1"/>
      <c r="T181" s="1"/>
      <c r="U181" s="1"/>
      <c r="V181" s="1"/>
      <c r="W181" s="1"/>
      <c r="X181" s="1"/>
      <c r="Y181" s="1"/>
      <c r="Z181" s="1"/>
      <c r="AA181" s="1"/>
      <c r="AB181" s="1"/>
    </row>
    <row r="182" spans="1:28" ht="15.75" customHeight="1">
      <c r="A182" s="24"/>
      <c r="B182" s="1"/>
      <c r="C182" s="1"/>
      <c r="D182" s="91"/>
      <c r="E182" s="24"/>
      <c r="F182" s="1"/>
      <c r="G182" s="1"/>
      <c r="H182" s="1"/>
      <c r="I182" s="1"/>
      <c r="J182" s="1"/>
      <c r="K182" s="1"/>
      <c r="L182" s="255"/>
      <c r="M182" s="1"/>
      <c r="N182" s="1"/>
      <c r="O182" s="1"/>
      <c r="P182" s="24"/>
      <c r="Q182" s="1"/>
      <c r="R182" s="1"/>
      <c r="S182" s="1"/>
      <c r="T182" s="1"/>
      <c r="U182" s="1"/>
      <c r="V182" s="1"/>
      <c r="W182" s="1"/>
      <c r="X182" s="1"/>
      <c r="Y182" s="1"/>
      <c r="Z182" s="1"/>
      <c r="AA182" s="1"/>
      <c r="AB182" s="1"/>
    </row>
    <row r="183" spans="1:28" ht="15.75" customHeight="1">
      <c r="A183" s="24"/>
      <c r="B183" s="1"/>
      <c r="C183" s="1"/>
      <c r="D183" s="91"/>
      <c r="E183" s="24"/>
      <c r="F183" s="1"/>
      <c r="G183" s="1"/>
      <c r="H183" s="1"/>
      <c r="I183" s="1"/>
      <c r="J183" s="1"/>
      <c r="K183" s="1"/>
      <c r="L183" s="255"/>
      <c r="M183" s="1"/>
      <c r="N183" s="1"/>
      <c r="O183" s="1"/>
      <c r="P183" s="24"/>
      <c r="Q183" s="1"/>
      <c r="R183" s="1"/>
      <c r="S183" s="1"/>
      <c r="T183" s="1"/>
      <c r="U183" s="1"/>
      <c r="V183" s="1"/>
      <c r="W183" s="1"/>
      <c r="X183" s="1"/>
      <c r="Y183" s="1"/>
      <c r="Z183" s="1"/>
      <c r="AA183" s="1"/>
      <c r="AB183" s="1"/>
    </row>
    <row r="184" spans="1:28" ht="15.75" customHeight="1">
      <c r="A184" s="24"/>
      <c r="B184" s="1"/>
      <c r="C184" s="1"/>
      <c r="D184" s="91"/>
      <c r="E184" s="24"/>
      <c r="F184" s="1"/>
      <c r="G184" s="1"/>
      <c r="H184" s="1"/>
      <c r="I184" s="1"/>
      <c r="J184" s="1"/>
      <c r="K184" s="1"/>
      <c r="L184" s="255"/>
      <c r="M184" s="1"/>
      <c r="N184" s="1"/>
      <c r="O184" s="1"/>
      <c r="P184" s="24"/>
      <c r="Q184" s="1"/>
      <c r="R184" s="1"/>
      <c r="S184" s="1"/>
      <c r="T184" s="1"/>
      <c r="U184" s="1"/>
      <c r="V184" s="1"/>
      <c r="W184" s="1"/>
      <c r="X184" s="1"/>
      <c r="Y184" s="1"/>
      <c r="Z184" s="1"/>
      <c r="AA184" s="1"/>
      <c r="AB184" s="1"/>
    </row>
    <row r="185" spans="1:28" ht="15.75" customHeight="1">
      <c r="A185" s="24"/>
      <c r="B185" s="1"/>
      <c r="C185" s="1"/>
      <c r="D185" s="91"/>
      <c r="E185" s="24"/>
      <c r="F185" s="1"/>
      <c r="G185" s="1"/>
      <c r="H185" s="1"/>
      <c r="I185" s="1"/>
      <c r="J185" s="1"/>
      <c r="K185" s="1"/>
      <c r="L185" s="255"/>
      <c r="M185" s="1"/>
      <c r="N185" s="1"/>
      <c r="O185" s="1"/>
      <c r="P185" s="24"/>
      <c r="Q185" s="1"/>
      <c r="R185" s="1"/>
      <c r="S185" s="1"/>
      <c r="T185" s="1"/>
      <c r="U185" s="1"/>
      <c r="V185" s="1"/>
      <c r="W185" s="1"/>
      <c r="X185" s="1"/>
      <c r="Y185" s="1"/>
      <c r="Z185" s="1"/>
      <c r="AA185" s="1"/>
      <c r="AB185" s="1"/>
    </row>
    <row r="186" spans="1:28" ht="15.75" customHeight="1">
      <c r="A186" s="24"/>
      <c r="B186" s="1"/>
      <c r="C186" s="1"/>
      <c r="D186" s="91"/>
      <c r="E186" s="24"/>
      <c r="F186" s="1"/>
      <c r="G186" s="1"/>
      <c r="H186" s="1"/>
      <c r="I186" s="1"/>
      <c r="J186" s="1"/>
      <c r="K186" s="1"/>
      <c r="L186" s="255"/>
      <c r="M186" s="1"/>
      <c r="N186" s="1"/>
      <c r="O186" s="1"/>
      <c r="P186" s="24"/>
      <c r="Q186" s="1"/>
      <c r="R186" s="1"/>
      <c r="S186" s="1"/>
      <c r="T186" s="1"/>
      <c r="U186" s="1"/>
      <c r="V186" s="1"/>
      <c r="W186" s="1"/>
      <c r="X186" s="1"/>
      <c r="Y186" s="1"/>
      <c r="Z186" s="1"/>
      <c r="AA186" s="1"/>
      <c r="AB186" s="1"/>
    </row>
    <row r="187" spans="1:28" ht="15.75" customHeight="1">
      <c r="A187" s="24"/>
      <c r="B187" s="1"/>
      <c r="C187" s="1"/>
      <c r="D187" s="91"/>
      <c r="E187" s="24"/>
      <c r="F187" s="1"/>
      <c r="G187" s="1"/>
      <c r="H187" s="1"/>
      <c r="I187" s="1"/>
      <c r="J187" s="1"/>
      <c r="K187" s="1"/>
      <c r="L187" s="255"/>
      <c r="M187" s="1"/>
      <c r="N187" s="1"/>
      <c r="O187" s="1"/>
      <c r="P187" s="24"/>
      <c r="Q187" s="1"/>
      <c r="R187" s="1"/>
      <c r="S187" s="1"/>
      <c r="T187" s="1"/>
      <c r="U187" s="1"/>
      <c r="V187" s="1"/>
      <c r="W187" s="1"/>
      <c r="X187" s="1"/>
      <c r="Y187" s="1"/>
      <c r="Z187" s="1"/>
      <c r="AA187" s="1"/>
      <c r="AB187" s="1"/>
    </row>
    <row r="188" spans="1:28" ht="15.75" customHeight="1">
      <c r="A188" s="24"/>
      <c r="B188" s="1"/>
      <c r="C188" s="1"/>
      <c r="D188" s="91"/>
      <c r="E188" s="24"/>
      <c r="F188" s="1"/>
      <c r="G188" s="1"/>
      <c r="H188" s="1"/>
      <c r="I188" s="1"/>
      <c r="J188" s="1"/>
      <c r="K188" s="1"/>
      <c r="L188" s="255"/>
      <c r="M188" s="1"/>
      <c r="N188" s="1"/>
      <c r="O188" s="1"/>
      <c r="P188" s="24"/>
      <c r="Q188" s="1"/>
      <c r="R188" s="1"/>
      <c r="S188" s="1"/>
      <c r="T188" s="1"/>
      <c r="U188" s="1"/>
      <c r="V188" s="1"/>
      <c r="W188" s="1"/>
      <c r="X188" s="1"/>
      <c r="Y188" s="1"/>
      <c r="Z188" s="1"/>
      <c r="AA188" s="1"/>
      <c r="AB188" s="1"/>
    </row>
    <row r="189" spans="1:28" ht="15.75" customHeight="1">
      <c r="A189" s="24"/>
      <c r="B189" s="1"/>
      <c r="C189" s="1"/>
      <c r="D189" s="91"/>
      <c r="E189" s="24"/>
      <c r="F189" s="1"/>
      <c r="G189" s="1"/>
      <c r="H189" s="1"/>
      <c r="I189" s="1"/>
      <c r="J189" s="1"/>
      <c r="K189" s="1"/>
      <c r="L189" s="255"/>
      <c r="M189" s="1"/>
      <c r="N189" s="1"/>
      <c r="O189" s="1"/>
      <c r="P189" s="24"/>
      <c r="Q189" s="1"/>
      <c r="R189" s="1"/>
      <c r="S189" s="1"/>
      <c r="T189" s="1"/>
      <c r="U189" s="1"/>
      <c r="V189" s="1"/>
      <c r="W189" s="1"/>
      <c r="X189" s="1"/>
      <c r="Y189" s="1"/>
      <c r="Z189" s="1"/>
      <c r="AA189" s="1"/>
      <c r="AB189" s="1"/>
    </row>
    <row r="190" spans="1:28" ht="15.75" customHeight="1">
      <c r="A190" s="24"/>
      <c r="B190" s="1"/>
      <c r="C190" s="1"/>
      <c r="D190" s="91"/>
      <c r="E190" s="24"/>
      <c r="F190" s="1"/>
      <c r="G190" s="1"/>
      <c r="H190" s="1"/>
      <c r="I190" s="1"/>
      <c r="J190" s="1"/>
      <c r="K190" s="1"/>
      <c r="L190" s="255"/>
      <c r="M190" s="1"/>
      <c r="N190" s="1"/>
      <c r="O190" s="1"/>
      <c r="P190" s="24"/>
      <c r="Q190" s="1"/>
      <c r="R190" s="1"/>
      <c r="S190" s="1"/>
      <c r="T190" s="1"/>
      <c r="U190" s="1"/>
      <c r="V190" s="1"/>
      <c r="W190" s="1"/>
      <c r="X190" s="1"/>
      <c r="Y190" s="1"/>
      <c r="Z190" s="1"/>
      <c r="AA190" s="1"/>
      <c r="AB190" s="1"/>
    </row>
    <row r="191" spans="1:28" ht="15.75" customHeight="1">
      <c r="A191" s="24"/>
      <c r="B191" s="1"/>
      <c r="C191" s="1"/>
      <c r="D191" s="91"/>
      <c r="E191" s="24"/>
      <c r="F191" s="1"/>
      <c r="G191" s="1"/>
      <c r="H191" s="1"/>
      <c r="I191" s="1"/>
      <c r="J191" s="1"/>
      <c r="K191" s="1"/>
      <c r="L191" s="255"/>
      <c r="M191" s="1"/>
      <c r="N191" s="1"/>
      <c r="O191" s="1"/>
      <c r="P191" s="24"/>
      <c r="Q191" s="1"/>
      <c r="R191" s="1"/>
      <c r="S191" s="1"/>
      <c r="T191" s="1"/>
      <c r="U191" s="1"/>
      <c r="V191" s="1"/>
      <c r="W191" s="1"/>
      <c r="X191" s="1"/>
      <c r="Y191" s="1"/>
      <c r="Z191" s="1"/>
      <c r="AA191" s="1"/>
      <c r="AB191" s="1"/>
    </row>
    <row r="192" spans="1:28" ht="15.75" customHeight="1">
      <c r="A192" s="24"/>
      <c r="B192" s="1"/>
      <c r="C192" s="1"/>
      <c r="D192" s="91"/>
      <c r="E192" s="24"/>
      <c r="F192" s="1"/>
      <c r="G192" s="1"/>
      <c r="H192" s="1"/>
      <c r="I192" s="1"/>
      <c r="J192" s="1"/>
      <c r="K192" s="1"/>
      <c r="L192" s="255"/>
      <c r="M192" s="1"/>
      <c r="N192" s="1"/>
      <c r="O192" s="1"/>
      <c r="P192" s="24"/>
      <c r="Q192" s="1"/>
      <c r="R192" s="1"/>
      <c r="S192" s="1"/>
      <c r="T192" s="1"/>
      <c r="U192" s="1"/>
      <c r="V192" s="1"/>
      <c r="W192" s="1"/>
      <c r="X192" s="1"/>
      <c r="Y192" s="1"/>
      <c r="Z192" s="1"/>
      <c r="AA192" s="1"/>
      <c r="AB192" s="1"/>
    </row>
    <row r="193" spans="1:28" ht="15.75" customHeight="1">
      <c r="A193" s="24"/>
      <c r="B193" s="1"/>
      <c r="C193" s="1"/>
      <c r="D193" s="91"/>
      <c r="E193" s="24"/>
      <c r="F193" s="1"/>
      <c r="G193" s="1"/>
      <c r="H193" s="1"/>
      <c r="I193" s="1"/>
      <c r="J193" s="1"/>
      <c r="K193" s="1"/>
      <c r="L193" s="255"/>
      <c r="M193" s="1"/>
      <c r="N193" s="1"/>
      <c r="O193" s="1"/>
      <c r="P193" s="24"/>
      <c r="Q193" s="1"/>
      <c r="R193" s="1"/>
      <c r="S193" s="1"/>
      <c r="T193" s="1"/>
      <c r="U193" s="1"/>
      <c r="V193" s="1"/>
      <c r="W193" s="1"/>
      <c r="X193" s="1"/>
      <c r="Y193" s="1"/>
      <c r="Z193" s="1"/>
      <c r="AA193" s="1"/>
      <c r="AB193" s="1"/>
    </row>
    <row r="194" spans="1:28" ht="15.75" customHeight="1">
      <c r="A194" s="24"/>
      <c r="B194" s="1"/>
      <c r="C194" s="1"/>
      <c r="D194" s="91"/>
      <c r="E194" s="24"/>
      <c r="F194" s="1"/>
      <c r="G194" s="1"/>
      <c r="H194" s="1"/>
      <c r="I194" s="1"/>
      <c r="J194" s="1"/>
      <c r="K194" s="1"/>
      <c r="L194" s="255"/>
      <c r="M194" s="1"/>
      <c r="N194" s="1"/>
      <c r="O194" s="1"/>
      <c r="P194" s="24"/>
      <c r="Q194" s="1"/>
      <c r="R194" s="1"/>
      <c r="S194" s="1"/>
      <c r="T194" s="1"/>
      <c r="U194" s="1"/>
      <c r="V194" s="1"/>
      <c r="W194" s="1"/>
      <c r="X194" s="1"/>
      <c r="Y194" s="1"/>
      <c r="Z194" s="1"/>
      <c r="AA194" s="1"/>
      <c r="AB194" s="1"/>
    </row>
    <row r="195" spans="1:28" ht="15.75" customHeight="1">
      <c r="A195" s="24"/>
      <c r="B195" s="1"/>
      <c r="C195" s="1"/>
      <c r="D195" s="91"/>
      <c r="E195" s="24"/>
      <c r="F195" s="1"/>
      <c r="G195" s="1"/>
      <c r="H195" s="1"/>
      <c r="I195" s="1"/>
      <c r="J195" s="1"/>
      <c r="K195" s="1"/>
      <c r="L195" s="255"/>
      <c r="M195" s="1"/>
      <c r="N195" s="1"/>
      <c r="O195" s="1"/>
      <c r="P195" s="24"/>
      <c r="Q195" s="1"/>
      <c r="R195" s="1"/>
      <c r="S195" s="1"/>
      <c r="T195" s="1"/>
      <c r="U195" s="1"/>
      <c r="V195" s="1"/>
      <c r="W195" s="1"/>
      <c r="X195" s="1"/>
      <c r="Y195" s="1"/>
      <c r="Z195" s="1"/>
      <c r="AA195" s="1"/>
      <c r="AB195" s="1"/>
    </row>
    <row r="196" spans="1:28" ht="15.75" customHeight="1">
      <c r="A196" s="24"/>
      <c r="B196" s="1"/>
      <c r="C196" s="1"/>
      <c r="D196" s="91"/>
      <c r="E196" s="24"/>
      <c r="F196" s="1"/>
      <c r="G196" s="1"/>
      <c r="H196" s="1"/>
      <c r="I196" s="1"/>
      <c r="J196" s="1"/>
      <c r="K196" s="1"/>
      <c r="L196" s="255"/>
      <c r="M196" s="1"/>
      <c r="N196" s="1"/>
      <c r="O196" s="1"/>
      <c r="P196" s="24"/>
      <c r="Q196" s="1"/>
      <c r="R196" s="1"/>
      <c r="S196" s="1"/>
      <c r="T196" s="1"/>
      <c r="U196" s="1"/>
      <c r="V196" s="1"/>
      <c r="W196" s="1"/>
      <c r="X196" s="1"/>
      <c r="Y196" s="1"/>
      <c r="Z196" s="1"/>
      <c r="AA196" s="1"/>
      <c r="AB196" s="1"/>
    </row>
    <row r="197" spans="1:28" ht="15.75" customHeight="1">
      <c r="A197" s="24"/>
      <c r="B197" s="1"/>
      <c r="C197" s="1"/>
      <c r="D197" s="91"/>
      <c r="E197" s="24"/>
      <c r="F197" s="1"/>
      <c r="G197" s="1"/>
      <c r="H197" s="1"/>
      <c r="I197" s="1"/>
      <c r="J197" s="1"/>
      <c r="K197" s="1"/>
      <c r="L197" s="255"/>
      <c r="M197" s="1"/>
      <c r="N197" s="1"/>
      <c r="O197" s="1"/>
      <c r="P197" s="24"/>
      <c r="Q197" s="1"/>
      <c r="R197" s="1"/>
      <c r="S197" s="1"/>
      <c r="T197" s="1"/>
      <c r="U197" s="1"/>
      <c r="V197" s="1"/>
      <c r="W197" s="1"/>
      <c r="X197" s="1"/>
      <c r="Y197" s="1"/>
      <c r="Z197" s="1"/>
      <c r="AA197" s="1"/>
      <c r="AB197" s="1"/>
    </row>
    <row r="198" spans="1:28" ht="15.75" customHeight="1">
      <c r="A198" s="24"/>
      <c r="B198" s="1"/>
      <c r="C198" s="1"/>
      <c r="D198" s="91"/>
      <c r="E198" s="24"/>
      <c r="F198" s="1"/>
      <c r="G198" s="1"/>
      <c r="H198" s="1"/>
      <c r="I198" s="1"/>
      <c r="J198" s="1"/>
      <c r="K198" s="1"/>
      <c r="L198" s="255"/>
      <c r="M198" s="1"/>
      <c r="N198" s="1"/>
      <c r="O198" s="1"/>
      <c r="P198" s="24"/>
      <c r="Q198" s="1"/>
      <c r="R198" s="1"/>
      <c r="S198" s="1"/>
      <c r="T198" s="1"/>
      <c r="U198" s="1"/>
      <c r="V198" s="1"/>
      <c r="W198" s="1"/>
      <c r="X198" s="1"/>
      <c r="Y198" s="1"/>
      <c r="Z198" s="1"/>
      <c r="AA198" s="1"/>
      <c r="AB198" s="1"/>
    </row>
    <row r="199" spans="1:28" ht="15.75" customHeight="1">
      <c r="A199" s="24"/>
      <c r="B199" s="1"/>
      <c r="C199" s="1"/>
      <c r="D199" s="91"/>
      <c r="E199" s="24"/>
      <c r="F199" s="1"/>
      <c r="G199" s="1"/>
      <c r="H199" s="1"/>
      <c r="I199" s="1"/>
      <c r="J199" s="1"/>
      <c r="K199" s="1"/>
      <c r="L199" s="255"/>
      <c r="M199" s="1"/>
      <c r="N199" s="1"/>
      <c r="O199" s="1"/>
      <c r="P199" s="24"/>
      <c r="Q199" s="1"/>
      <c r="R199" s="1"/>
      <c r="S199" s="1"/>
      <c r="T199" s="1"/>
      <c r="U199" s="1"/>
      <c r="V199" s="1"/>
      <c r="W199" s="1"/>
      <c r="X199" s="1"/>
      <c r="Y199" s="1"/>
      <c r="Z199" s="1"/>
      <c r="AA199" s="1"/>
      <c r="AB199" s="1"/>
    </row>
    <row r="200" spans="1:28" ht="15.75" customHeight="1">
      <c r="A200" s="24"/>
      <c r="B200" s="1"/>
      <c r="C200" s="1"/>
      <c r="D200" s="91"/>
      <c r="E200" s="24"/>
      <c r="F200" s="1"/>
      <c r="G200" s="1"/>
      <c r="H200" s="1"/>
      <c r="I200" s="1"/>
      <c r="J200" s="1"/>
      <c r="K200" s="1"/>
      <c r="L200" s="255"/>
      <c r="M200" s="1"/>
      <c r="N200" s="1"/>
      <c r="O200" s="1"/>
      <c r="P200" s="24"/>
      <c r="Q200" s="1"/>
      <c r="R200" s="1"/>
      <c r="S200" s="1"/>
      <c r="T200" s="1"/>
      <c r="U200" s="1"/>
      <c r="V200" s="1"/>
      <c r="W200" s="1"/>
      <c r="X200" s="1"/>
      <c r="Y200" s="1"/>
      <c r="Z200" s="1"/>
      <c r="AA200" s="1"/>
      <c r="AB200" s="1"/>
    </row>
    <row r="201" spans="1:28" ht="15.75" customHeight="1">
      <c r="A201" s="24"/>
      <c r="B201" s="1"/>
      <c r="C201" s="1"/>
      <c r="D201" s="91"/>
      <c r="E201" s="24"/>
      <c r="F201" s="1"/>
      <c r="G201" s="1"/>
      <c r="H201" s="1"/>
      <c r="I201" s="1"/>
      <c r="J201" s="1"/>
      <c r="K201" s="1"/>
      <c r="L201" s="255"/>
      <c r="M201" s="1"/>
      <c r="N201" s="1"/>
      <c r="O201" s="1"/>
      <c r="P201" s="24"/>
      <c r="Q201" s="1"/>
      <c r="R201" s="1"/>
      <c r="S201" s="1"/>
      <c r="T201" s="1"/>
      <c r="U201" s="1"/>
      <c r="V201" s="1"/>
      <c r="W201" s="1"/>
      <c r="X201" s="1"/>
      <c r="Y201" s="1"/>
      <c r="Z201" s="1"/>
      <c r="AA201" s="1"/>
      <c r="AB201" s="1"/>
    </row>
    <row r="202" spans="1:28" ht="15.75" customHeight="1">
      <c r="A202" s="24"/>
      <c r="B202" s="1"/>
      <c r="C202" s="1"/>
      <c r="D202" s="91"/>
      <c r="E202" s="24"/>
      <c r="F202" s="1"/>
      <c r="G202" s="1"/>
      <c r="H202" s="1"/>
      <c r="I202" s="1"/>
      <c r="J202" s="1"/>
      <c r="K202" s="1"/>
      <c r="L202" s="255"/>
      <c r="M202" s="1"/>
      <c r="N202" s="1"/>
      <c r="O202" s="1"/>
      <c r="P202" s="24"/>
      <c r="Q202" s="1"/>
      <c r="R202" s="1"/>
      <c r="S202" s="1"/>
      <c r="T202" s="1"/>
      <c r="U202" s="1"/>
      <c r="V202" s="1"/>
      <c r="W202" s="1"/>
      <c r="X202" s="1"/>
      <c r="Y202" s="1"/>
      <c r="Z202" s="1"/>
      <c r="AA202" s="1"/>
      <c r="AB202" s="1"/>
    </row>
    <row r="203" spans="1:28" ht="15.75" customHeight="1">
      <c r="A203" s="24"/>
      <c r="B203" s="1"/>
      <c r="C203" s="1"/>
      <c r="D203" s="91"/>
      <c r="E203" s="24"/>
      <c r="F203" s="1"/>
      <c r="G203" s="1"/>
      <c r="H203" s="1"/>
      <c r="I203" s="1"/>
      <c r="J203" s="1"/>
      <c r="K203" s="1"/>
      <c r="L203" s="255"/>
      <c r="M203" s="1"/>
      <c r="N203" s="1"/>
      <c r="O203" s="1"/>
      <c r="P203" s="24"/>
      <c r="Q203" s="1"/>
      <c r="R203" s="1"/>
      <c r="S203" s="1"/>
      <c r="T203" s="1"/>
      <c r="U203" s="1"/>
      <c r="V203" s="1"/>
      <c r="W203" s="1"/>
      <c r="X203" s="1"/>
      <c r="Y203" s="1"/>
      <c r="Z203" s="1"/>
      <c r="AA203" s="1"/>
      <c r="AB203" s="1"/>
    </row>
    <row r="204" spans="1:28" ht="15.75" customHeight="1">
      <c r="A204" s="24"/>
      <c r="B204" s="1"/>
      <c r="C204" s="1"/>
      <c r="D204" s="91"/>
      <c r="E204" s="24"/>
      <c r="F204" s="1"/>
      <c r="G204" s="1"/>
      <c r="H204" s="1"/>
      <c r="I204" s="1"/>
      <c r="J204" s="1"/>
      <c r="K204" s="1"/>
      <c r="L204" s="255"/>
      <c r="M204" s="1"/>
      <c r="N204" s="1"/>
      <c r="O204" s="1"/>
      <c r="P204" s="24"/>
      <c r="Q204" s="1"/>
      <c r="R204" s="1"/>
      <c r="S204" s="1"/>
      <c r="T204" s="1"/>
      <c r="U204" s="1"/>
      <c r="V204" s="1"/>
      <c r="W204" s="1"/>
      <c r="X204" s="1"/>
      <c r="Y204" s="1"/>
      <c r="Z204" s="1"/>
      <c r="AA204" s="1"/>
      <c r="AB204" s="1"/>
    </row>
    <row r="205" spans="1:28" ht="15.75" customHeight="1">
      <c r="A205" s="24"/>
      <c r="B205" s="1"/>
      <c r="C205" s="1"/>
      <c r="D205" s="91"/>
      <c r="E205" s="24"/>
      <c r="F205" s="1"/>
      <c r="G205" s="1"/>
      <c r="H205" s="1"/>
      <c r="I205" s="1"/>
      <c r="J205" s="1"/>
      <c r="K205" s="1"/>
      <c r="L205" s="255"/>
      <c r="M205" s="1"/>
      <c r="N205" s="1"/>
      <c r="O205" s="1"/>
      <c r="P205" s="24"/>
      <c r="Q205" s="1"/>
      <c r="R205" s="1"/>
      <c r="S205" s="1"/>
      <c r="T205" s="1"/>
      <c r="U205" s="1"/>
      <c r="V205" s="1"/>
      <c r="W205" s="1"/>
      <c r="X205" s="1"/>
      <c r="Y205" s="1"/>
      <c r="Z205" s="1"/>
      <c r="AA205" s="1"/>
      <c r="AB205" s="1"/>
    </row>
    <row r="206" spans="1:28" ht="15.75" customHeight="1">
      <c r="A206" s="24"/>
      <c r="B206" s="1"/>
      <c r="C206" s="1"/>
      <c r="D206" s="91"/>
      <c r="E206" s="24"/>
      <c r="F206" s="1"/>
      <c r="G206" s="1"/>
      <c r="H206" s="1"/>
      <c r="I206" s="1"/>
      <c r="J206" s="1"/>
      <c r="K206" s="1"/>
      <c r="L206" s="255"/>
      <c r="M206" s="1"/>
      <c r="N206" s="1"/>
      <c r="O206" s="1"/>
      <c r="P206" s="24"/>
      <c r="Q206" s="1"/>
      <c r="R206" s="1"/>
      <c r="S206" s="1"/>
      <c r="T206" s="1"/>
      <c r="U206" s="1"/>
      <c r="V206" s="1"/>
      <c r="W206" s="1"/>
      <c r="X206" s="1"/>
      <c r="Y206" s="1"/>
      <c r="Z206" s="1"/>
      <c r="AA206" s="1"/>
      <c r="AB206" s="1"/>
    </row>
    <row r="207" spans="1:28" ht="15.75" customHeight="1">
      <c r="A207" s="24"/>
      <c r="B207" s="1"/>
      <c r="C207" s="1"/>
      <c r="D207" s="91"/>
      <c r="E207" s="24"/>
      <c r="F207" s="1"/>
      <c r="G207" s="1"/>
      <c r="H207" s="1"/>
      <c r="I207" s="1"/>
      <c r="J207" s="1"/>
      <c r="K207" s="1"/>
      <c r="L207" s="255"/>
      <c r="M207" s="1"/>
      <c r="N207" s="1"/>
      <c r="O207" s="1"/>
      <c r="P207" s="24"/>
      <c r="Q207" s="1"/>
      <c r="R207" s="1"/>
      <c r="S207" s="1"/>
      <c r="T207" s="1"/>
      <c r="U207" s="1"/>
      <c r="V207" s="1"/>
      <c r="W207" s="1"/>
      <c r="X207" s="1"/>
      <c r="Y207" s="1"/>
      <c r="Z207" s="1"/>
      <c r="AA207" s="1"/>
      <c r="AB207" s="1"/>
    </row>
    <row r="208" spans="1:28" ht="15.75" customHeight="1">
      <c r="A208" s="24"/>
      <c r="B208" s="1"/>
      <c r="C208" s="1"/>
      <c r="D208" s="91"/>
      <c r="E208" s="24"/>
      <c r="F208" s="1"/>
      <c r="G208" s="1"/>
      <c r="H208" s="1"/>
      <c r="I208" s="1"/>
      <c r="J208" s="1"/>
      <c r="K208" s="1"/>
      <c r="L208" s="255"/>
      <c r="M208" s="1"/>
      <c r="N208" s="1"/>
      <c r="O208" s="1"/>
      <c r="P208" s="24"/>
      <c r="Q208" s="1"/>
      <c r="R208" s="1"/>
      <c r="S208" s="1"/>
      <c r="T208" s="1"/>
      <c r="U208" s="1"/>
      <c r="V208" s="1"/>
      <c r="W208" s="1"/>
      <c r="X208" s="1"/>
      <c r="Y208" s="1"/>
      <c r="Z208" s="1"/>
      <c r="AA208" s="1"/>
      <c r="AB208" s="1"/>
    </row>
    <row r="209" spans="1:28" ht="15.75" customHeight="1">
      <c r="A209" s="24"/>
      <c r="B209" s="1"/>
      <c r="C209" s="1"/>
      <c r="D209" s="91"/>
      <c r="E209" s="24"/>
      <c r="F209" s="1"/>
      <c r="G209" s="1"/>
      <c r="H209" s="1"/>
      <c r="I209" s="1"/>
      <c r="J209" s="1"/>
      <c r="K209" s="1"/>
      <c r="L209" s="255"/>
      <c r="M209" s="1"/>
      <c r="N209" s="1"/>
      <c r="O209" s="1"/>
      <c r="P209" s="24"/>
      <c r="Q209" s="1"/>
      <c r="R209" s="1"/>
      <c r="S209" s="1"/>
      <c r="T209" s="1"/>
      <c r="U209" s="1"/>
      <c r="V209" s="1"/>
      <c r="W209" s="1"/>
      <c r="X209" s="1"/>
      <c r="Y209" s="1"/>
      <c r="Z209" s="1"/>
      <c r="AA209" s="1"/>
      <c r="AB209" s="1"/>
    </row>
    <row r="210" spans="1:28" ht="15.75" customHeight="1">
      <c r="A210" s="24"/>
      <c r="B210" s="1"/>
      <c r="C210" s="1"/>
      <c r="D210" s="91"/>
      <c r="E210" s="24"/>
      <c r="F210" s="1"/>
      <c r="G210" s="1"/>
      <c r="H210" s="1"/>
      <c r="I210" s="1"/>
      <c r="J210" s="1"/>
      <c r="K210" s="1"/>
      <c r="L210" s="255"/>
      <c r="M210" s="1"/>
      <c r="N210" s="1"/>
      <c r="O210" s="1"/>
      <c r="P210" s="24"/>
      <c r="Q210" s="1"/>
      <c r="R210" s="1"/>
      <c r="S210" s="1"/>
      <c r="T210" s="1"/>
      <c r="U210" s="1"/>
      <c r="V210" s="1"/>
      <c r="W210" s="1"/>
      <c r="X210" s="1"/>
      <c r="Y210" s="1"/>
      <c r="Z210" s="1"/>
      <c r="AA210" s="1"/>
      <c r="AB210" s="1"/>
    </row>
    <row r="211" spans="1:28" ht="15.75" customHeight="1">
      <c r="A211" s="24"/>
      <c r="B211" s="1"/>
      <c r="C211" s="1"/>
      <c r="D211" s="91"/>
      <c r="E211" s="24"/>
      <c r="F211" s="1"/>
      <c r="G211" s="1"/>
      <c r="H211" s="1"/>
      <c r="I211" s="1"/>
      <c r="J211" s="1"/>
      <c r="K211" s="1"/>
      <c r="L211" s="255"/>
      <c r="M211" s="1"/>
      <c r="N211" s="1"/>
      <c r="O211" s="1"/>
      <c r="P211" s="24"/>
      <c r="Q211" s="1"/>
      <c r="R211" s="1"/>
      <c r="S211" s="1"/>
      <c r="T211" s="1"/>
      <c r="U211" s="1"/>
      <c r="V211" s="1"/>
      <c r="W211" s="1"/>
      <c r="X211" s="1"/>
      <c r="Y211" s="1"/>
      <c r="Z211" s="1"/>
      <c r="AA211" s="1"/>
      <c r="AB211" s="1"/>
    </row>
    <row r="212" spans="1:28" ht="15.75" customHeight="1">
      <c r="A212" s="24"/>
      <c r="B212" s="1"/>
      <c r="C212" s="1"/>
      <c r="D212" s="91"/>
      <c r="E212" s="24"/>
      <c r="F212" s="1"/>
      <c r="G212" s="1"/>
      <c r="H212" s="1"/>
      <c r="I212" s="1"/>
      <c r="J212" s="1"/>
      <c r="K212" s="1"/>
      <c r="L212" s="255"/>
      <c r="M212" s="1"/>
      <c r="N212" s="1"/>
      <c r="O212" s="1"/>
      <c r="P212" s="24"/>
      <c r="Q212" s="1"/>
      <c r="R212" s="1"/>
      <c r="S212" s="1"/>
      <c r="T212" s="1"/>
      <c r="U212" s="1"/>
      <c r="V212" s="1"/>
      <c r="W212" s="1"/>
      <c r="X212" s="1"/>
      <c r="Y212" s="1"/>
      <c r="Z212" s="1"/>
      <c r="AA212" s="1"/>
      <c r="AB212" s="1"/>
    </row>
    <row r="213" spans="1:28" ht="15.75" customHeight="1">
      <c r="A213" s="24"/>
      <c r="B213" s="1"/>
      <c r="C213" s="1"/>
      <c r="D213" s="91"/>
      <c r="E213" s="24"/>
      <c r="F213" s="1"/>
      <c r="G213" s="1"/>
      <c r="H213" s="1"/>
      <c r="I213" s="1"/>
      <c r="J213" s="1"/>
      <c r="K213" s="1"/>
      <c r="L213" s="255"/>
      <c r="M213" s="1"/>
      <c r="N213" s="1"/>
      <c r="O213" s="1"/>
      <c r="P213" s="24"/>
      <c r="Q213" s="1"/>
      <c r="R213" s="1"/>
      <c r="S213" s="1"/>
      <c r="T213" s="1"/>
      <c r="U213" s="1"/>
      <c r="V213" s="1"/>
      <c r="W213" s="1"/>
      <c r="X213" s="1"/>
      <c r="Y213" s="1"/>
      <c r="Z213" s="1"/>
      <c r="AA213" s="1"/>
      <c r="AB213" s="1"/>
    </row>
    <row r="214" spans="1:28" ht="15.75" customHeight="1">
      <c r="A214" s="24"/>
      <c r="B214" s="1"/>
      <c r="C214" s="1"/>
      <c r="D214" s="91"/>
      <c r="E214" s="24"/>
      <c r="F214" s="1"/>
      <c r="G214" s="1"/>
      <c r="H214" s="1"/>
      <c r="I214" s="1"/>
      <c r="J214" s="1"/>
      <c r="K214" s="1"/>
      <c r="L214" s="255"/>
      <c r="M214" s="1"/>
      <c r="N214" s="1"/>
      <c r="O214" s="1"/>
      <c r="P214" s="24"/>
      <c r="Q214" s="1"/>
      <c r="R214" s="1"/>
      <c r="S214" s="1"/>
      <c r="T214" s="1"/>
      <c r="U214" s="1"/>
      <c r="V214" s="1"/>
      <c r="W214" s="1"/>
      <c r="X214" s="1"/>
      <c r="Y214" s="1"/>
      <c r="Z214" s="1"/>
      <c r="AA214" s="1"/>
      <c r="AB214" s="1"/>
    </row>
    <row r="215" spans="1:28" ht="15.75" customHeight="1">
      <c r="A215" s="24"/>
      <c r="B215" s="1"/>
      <c r="C215" s="1"/>
      <c r="D215" s="91"/>
      <c r="E215" s="24"/>
      <c r="F215" s="1"/>
      <c r="G215" s="1"/>
      <c r="H215" s="1"/>
      <c r="I215" s="1"/>
      <c r="J215" s="1"/>
      <c r="K215" s="1"/>
      <c r="L215" s="255"/>
      <c r="M215" s="1"/>
      <c r="N215" s="1"/>
      <c r="O215" s="1"/>
      <c r="P215" s="24"/>
      <c r="Q215" s="1"/>
      <c r="R215" s="1"/>
      <c r="S215" s="1"/>
      <c r="T215" s="1"/>
      <c r="U215" s="1"/>
      <c r="V215" s="1"/>
      <c r="W215" s="1"/>
      <c r="X215" s="1"/>
      <c r="Y215" s="1"/>
      <c r="Z215" s="1"/>
      <c r="AA215" s="1"/>
      <c r="AB215" s="1"/>
    </row>
    <row r="216" spans="1:28" ht="15.75" customHeight="1">
      <c r="A216" s="24"/>
      <c r="B216" s="1"/>
      <c r="C216" s="1"/>
      <c r="D216" s="91"/>
      <c r="E216" s="24"/>
      <c r="F216" s="1"/>
      <c r="G216" s="1"/>
      <c r="H216" s="1"/>
      <c r="I216" s="1"/>
      <c r="J216" s="1"/>
      <c r="K216" s="1"/>
      <c r="L216" s="255"/>
      <c r="M216" s="1"/>
      <c r="N216" s="1"/>
      <c r="O216" s="1"/>
      <c r="P216" s="24"/>
      <c r="Q216" s="1"/>
      <c r="R216" s="1"/>
      <c r="S216" s="1"/>
      <c r="T216" s="1"/>
      <c r="U216" s="1"/>
      <c r="V216" s="1"/>
      <c r="W216" s="1"/>
      <c r="X216" s="1"/>
      <c r="Y216" s="1"/>
      <c r="Z216" s="1"/>
      <c r="AA216" s="1"/>
      <c r="AB216" s="1"/>
    </row>
    <row r="217" spans="1:28" ht="15.75" customHeight="1">
      <c r="A217" s="24"/>
      <c r="B217" s="1"/>
      <c r="C217" s="1"/>
      <c r="D217" s="91"/>
      <c r="E217" s="24"/>
      <c r="F217" s="1"/>
      <c r="G217" s="1"/>
      <c r="H217" s="1"/>
      <c r="I217" s="1"/>
      <c r="J217" s="1"/>
      <c r="K217" s="1"/>
      <c r="L217" s="255"/>
      <c r="M217" s="1"/>
      <c r="N217" s="1"/>
      <c r="O217" s="1"/>
      <c r="P217" s="24"/>
      <c r="Q217" s="1"/>
      <c r="R217" s="1"/>
      <c r="S217" s="1"/>
      <c r="T217" s="1"/>
      <c r="U217" s="1"/>
      <c r="V217" s="1"/>
      <c r="W217" s="1"/>
      <c r="X217" s="1"/>
      <c r="Y217" s="1"/>
      <c r="Z217" s="1"/>
      <c r="AA217" s="1"/>
      <c r="AB217" s="1"/>
    </row>
    <row r="218" spans="1:28" ht="15.75" customHeight="1">
      <c r="A218" s="24"/>
      <c r="B218" s="1"/>
      <c r="C218" s="1"/>
      <c r="D218" s="91"/>
      <c r="E218" s="24"/>
      <c r="F218" s="1"/>
      <c r="G218" s="1"/>
      <c r="H218" s="1"/>
      <c r="I218" s="1"/>
      <c r="J218" s="1"/>
      <c r="K218" s="1"/>
      <c r="L218" s="255"/>
      <c r="M218" s="1"/>
      <c r="N218" s="1"/>
      <c r="O218" s="1"/>
      <c r="P218" s="24"/>
      <c r="Q218" s="1"/>
      <c r="R218" s="1"/>
      <c r="S218" s="1"/>
      <c r="T218" s="1"/>
      <c r="U218" s="1"/>
      <c r="V218" s="1"/>
      <c r="W218" s="1"/>
      <c r="X218" s="1"/>
      <c r="Y218" s="1"/>
      <c r="Z218" s="1"/>
      <c r="AA218" s="1"/>
      <c r="AB218" s="1"/>
    </row>
    <row r="219" spans="1:28" ht="15.75" customHeight="1">
      <c r="A219" s="24"/>
      <c r="B219" s="1"/>
      <c r="C219" s="1"/>
      <c r="D219" s="91"/>
      <c r="E219" s="24"/>
      <c r="F219" s="1"/>
      <c r="G219" s="1"/>
      <c r="H219" s="1"/>
      <c r="I219" s="1"/>
      <c r="J219" s="1"/>
      <c r="K219" s="1"/>
      <c r="L219" s="255"/>
      <c r="M219" s="1"/>
      <c r="N219" s="1"/>
      <c r="O219" s="1"/>
      <c r="P219" s="24"/>
      <c r="Q219" s="1"/>
      <c r="R219" s="1"/>
      <c r="S219" s="1"/>
      <c r="T219" s="1"/>
      <c r="U219" s="1"/>
      <c r="V219" s="1"/>
      <c r="W219" s="1"/>
      <c r="X219" s="1"/>
      <c r="Y219" s="1"/>
      <c r="Z219" s="1"/>
      <c r="AA219" s="1"/>
      <c r="AB219" s="1"/>
    </row>
    <row r="220" spans="1:28" ht="15.75" customHeight="1">
      <c r="A220" s="24"/>
      <c r="B220" s="1"/>
      <c r="C220" s="1"/>
      <c r="D220" s="91"/>
      <c r="E220" s="24"/>
      <c r="F220" s="1"/>
      <c r="G220" s="1"/>
      <c r="H220" s="1"/>
      <c r="I220" s="1"/>
      <c r="J220" s="1"/>
      <c r="K220" s="1"/>
      <c r="L220" s="255"/>
      <c r="M220" s="1"/>
      <c r="N220" s="1"/>
      <c r="O220" s="1"/>
      <c r="P220" s="24"/>
      <c r="Q220" s="1"/>
      <c r="R220" s="1"/>
      <c r="S220" s="1"/>
      <c r="T220" s="1"/>
      <c r="U220" s="1"/>
      <c r="V220" s="1"/>
      <c r="W220" s="1"/>
      <c r="X220" s="1"/>
      <c r="Y220" s="1"/>
      <c r="Z220" s="1"/>
      <c r="AA220" s="1"/>
      <c r="AB220" s="1"/>
    </row>
    <row r="221" spans="1:28" ht="15.75" customHeight="1">
      <c r="A221" s="24"/>
      <c r="B221" s="1"/>
      <c r="C221" s="1"/>
      <c r="D221" s="91"/>
      <c r="E221" s="24"/>
      <c r="F221" s="1"/>
      <c r="G221" s="1"/>
      <c r="H221" s="1"/>
      <c r="I221" s="1"/>
      <c r="J221" s="1"/>
      <c r="K221" s="1"/>
      <c r="L221" s="255"/>
      <c r="M221" s="1"/>
      <c r="N221" s="1"/>
      <c r="O221" s="1"/>
      <c r="P221" s="24"/>
      <c r="Q221" s="1"/>
      <c r="R221" s="1"/>
      <c r="S221" s="1"/>
      <c r="T221" s="1"/>
      <c r="U221" s="1"/>
      <c r="V221" s="1"/>
      <c r="W221" s="1"/>
      <c r="X221" s="1"/>
      <c r="Y221" s="1"/>
      <c r="Z221" s="1"/>
      <c r="AA221" s="1"/>
      <c r="AB221" s="1"/>
    </row>
    <row r="222" spans="1:28" ht="15.75" customHeight="1">
      <c r="A222" s="24"/>
      <c r="B222" s="1"/>
      <c r="C222" s="1"/>
      <c r="D222" s="91"/>
      <c r="E222" s="24"/>
      <c r="F222" s="1"/>
      <c r="G222" s="1"/>
      <c r="H222" s="1"/>
      <c r="I222" s="1"/>
      <c r="J222" s="1"/>
      <c r="K222" s="1"/>
      <c r="L222" s="255"/>
      <c r="M222" s="1"/>
      <c r="N222" s="1"/>
      <c r="O222" s="1"/>
      <c r="P222" s="24"/>
      <c r="Q222" s="1"/>
      <c r="R222" s="1"/>
      <c r="S222" s="1"/>
      <c r="T222" s="1"/>
      <c r="U222" s="1"/>
      <c r="V222" s="1"/>
      <c r="W222" s="1"/>
      <c r="X222" s="1"/>
      <c r="Y222" s="1"/>
      <c r="Z222" s="1"/>
      <c r="AA222" s="1"/>
      <c r="AB222" s="1"/>
    </row>
    <row r="223" spans="1:28" ht="15.75" customHeight="1">
      <c r="A223" s="24"/>
      <c r="B223" s="1"/>
      <c r="C223" s="1"/>
      <c r="D223" s="91"/>
      <c r="E223" s="24"/>
      <c r="F223" s="1"/>
      <c r="G223" s="1"/>
      <c r="H223" s="1"/>
      <c r="I223" s="1"/>
      <c r="J223" s="1"/>
      <c r="K223" s="1"/>
      <c r="L223" s="255"/>
      <c r="M223" s="1"/>
      <c r="N223" s="1"/>
      <c r="O223" s="1"/>
      <c r="P223" s="24"/>
      <c r="Q223" s="1"/>
      <c r="R223" s="1"/>
      <c r="S223" s="1"/>
      <c r="T223" s="1"/>
      <c r="U223" s="1"/>
      <c r="V223" s="1"/>
      <c r="W223" s="1"/>
      <c r="X223" s="1"/>
      <c r="Y223" s="1"/>
      <c r="Z223" s="1"/>
      <c r="AA223" s="1"/>
      <c r="AB223" s="1"/>
    </row>
    <row r="224" spans="1:28" ht="15.75" customHeight="1">
      <c r="A224" s="24"/>
      <c r="B224" s="1"/>
      <c r="C224" s="1"/>
      <c r="D224" s="91"/>
      <c r="E224" s="24"/>
      <c r="F224" s="1"/>
      <c r="G224" s="1"/>
      <c r="H224" s="1"/>
      <c r="I224" s="1"/>
      <c r="J224" s="1"/>
      <c r="K224" s="1"/>
      <c r="L224" s="255"/>
      <c r="M224" s="1"/>
      <c r="N224" s="1"/>
      <c r="O224" s="1"/>
      <c r="P224" s="24"/>
      <c r="Q224" s="1"/>
      <c r="R224" s="1"/>
      <c r="S224" s="1"/>
      <c r="T224" s="1"/>
      <c r="U224" s="1"/>
      <c r="V224" s="1"/>
      <c r="W224" s="1"/>
      <c r="X224" s="1"/>
      <c r="Y224" s="1"/>
      <c r="Z224" s="1"/>
      <c r="AA224" s="1"/>
      <c r="AB224" s="1"/>
    </row>
    <row r="225" spans="1:28" ht="15.75" customHeight="1">
      <c r="A225" s="24"/>
      <c r="B225" s="1"/>
      <c r="C225" s="1"/>
      <c r="D225" s="91"/>
      <c r="E225" s="24"/>
      <c r="F225" s="1"/>
      <c r="G225" s="1"/>
      <c r="H225" s="1"/>
      <c r="I225" s="1"/>
      <c r="J225" s="1"/>
      <c r="K225" s="1"/>
      <c r="L225" s="255"/>
      <c r="M225" s="1"/>
      <c r="N225" s="1"/>
      <c r="O225" s="1"/>
      <c r="P225" s="24"/>
      <c r="Q225" s="1"/>
      <c r="R225" s="1"/>
      <c r="S225" s="1"/>
      <c r="T225" s="1"/>
      <c r="U225" s="1"/>
      <c r="V225" s="1"/>
      <c r="W225" s="1"/>
      <c r="X225" s="1"/>
      <c r="Y225" s="1"/>
      <c r="Z225" s="1"/>
      <c r="AA225" s="1"/>
      <c r="AB225" s="1"/>
    </row>
    <row r="226" spans="1:28" ht="15.75" customHeight="1">
      <c r="A226" s="24"/>
      <c r="B226" s="1"/>
      <c r="C226" s="1"/>
      <c r="D226" s="91"/>
      <c r="E226" s="24"/>
      <c r="F226" s="1"/>
      <c r="G226" s="1"/>
      <c r="H226" s="1"/>
      <c r="I226" s="1"/>
      <c r="J226" s="1"/>
      <c r="K226" s="1"/>
      <c r="L226" s="255"/>
      <c r="M226" s="1"/>
      <c r="N226" s="1"/>
      <c r="O226" s="1"/>
      <c r="P226" s="24"/>
      <c r="Q226" s="1"/>
      <c r="R226" s="1"/>
      <c r="S226" s="1"/>
      <c r="T226" s="1"/>
      <c r="U226" s="1"/>
      <c r="V226" s="1"/>
      <c r="W226" s="1"/>
      <c r="X226" s="1"/>
      <c r="Y226" s="1"/>
      <c r="Z226" s="1"/>
      <c r="AA226" s="1"/>
      <c r="AB226" s="1"/>
    </row>
    <row r="227" spans="1:28" ht="15.75" customHeight="1">
      <c r="A227" s="24"/>
      <c r="B227" s="1"/>
      <c r="C227" s="1"/>
      <c r="D227" s="91"/>
      <c r="E227" s="24"/>
      <c r="F227" s="1"/>
      <c r="G227" s="1"/>
      <c r="H227" s="1"/>
      <c r="I227" s="1"/>
      <c r="J227" s="1"/>
      <c r="K227" s="1"/>
      <c r="L227" s="255"/>
      <c r="M227" s="1"/>
      <c r="N227" s="1"/>
      <c r="O227" s="1"/>
      <c r="P227" s="24"/>
      <c r="Q227" s="1"/>
      <c r="R227" s="1"/>
      <c r="S227" s="1"/>
      <c r="T227" s="1"/>
      <c r="U227" s="1"/>
      <c r="V227" s="1"/>
      <c r="W227" s="1"/>
      <c r="X227" s="1"/>
      <c r="Y227" s="1"/>
      <c r="Z227" s="1"/>
      <c r="AA227" s="1"/>
      <c r="AB227" s="1"/>
    </row>
    <row r="228" spans="1:28" ht="15.75" customHeight="1">
      <c r="A228" s="24"/>
      <c r="B228" s="1"/>
      <c r="C228" s="1"/>
      <c r="D228" s="91"/>
      <c r="E228" s="24"/>
      <c r="F228" s="1"/>
      <c r="G228" s="1"/>
      <c r="H228" s="1"/>
      <c r="I228" s="1"/>
      <c r="J228" s="1"/>
      <c r="K228" s="1"/>
      <c r="L228" s="255"/>
      <c r="M228" s="1"/>
      <c r="N228" s="1"/>
      <c r="O228" s="1"/>
      <c r="P228" s="24"/>
      <c r="Q228" s="1"/>
      <c r="R228" s="1"/>
      <c r="S228" s="1"/>
      <c r="T228" s="1"/>
      <c r="U228" s="1"/>
      <c r="V228" s="1"/>
      <c r="W228" s="1"/>
      <c r="X228" s="1"/>
      <c r="Y228" s="1"/>
      <c r="Z228" s="1"/>
      <c r="AA228" s="1"/>
      <c r="AB228" s="1"/>
    </row>
    <row r="229" spans="1:28" ht="15.75" customHeight="1">
      <c r="A229" s="24"/>
      <c r="B229" s="1"/>
      <c r="C229" s="1"/>
      <c r="D229" s="91"/>
      <c r="E229" s="24"/>
      <c r="F229" s="1"/>
      <c r="G229" s="1"/>
      <c r="H229" s="1"/>
      <c r="I229" s="1"/>
      <c r="J229" s="1"/>
      <c r="K229" s="1"/>
      <c r="L229" s="255"/>
      <c r="M229" s="1"/>
      <c r="N229" s="1"/>
      <c r="O229" s="1"/>
      <c r="P229" s="24"/>
      <c r="Q229" s="1"/>
      <c r="R229" s="1"/>
      <c r="S229" s="1"/>
      <c r="T229" s="1"/>
      <c r="U229" s="1"/>
      <c r="V229" s="1"/>
      <c r="W229" s="1"/>
      <c r="X229" s="1"/>
      <c r="Y229" s="1"/>
      <c r="Z229" s="1"/>
      <c r="AA229" s="1"/>
      <c r="AB229" s="1"/>
    </row>
    <row r="230" spans="1:28" ht="15.75" customHeight="1">
      <c r="A230" s="24"/>
      <c r="B230" s="1"/>
      <c r="C230" s="1"/>
      <c r="D230" s="91"/>
      <c r="E230" s="24"/>
      <c r="F230" s="1"/>
      <c r="G230" s="1"/>
      <c r="H230" s="1"/>
      <c r="I230" s="1"/>
      <c r="J230" s="1"/>
      <c r="K230" s="1"/>
      <c r="L230" s="255"/>
      <c r="M230" s="1"/>
      <c r="N230" s="1"/>
      <c r="O230" s="1"/>
      <c r="P230" s="24"/>
      <c r="Q230" s="1"/>
      <c r="R230" s="1"/>
      <c r="S230" s="1"/>
      <c r="T230" s="1"/>
      <c r="U230" s="1"/>
      <c r="V230" s="1"/>
      <c r="W230" s="1"/>
      <c r="X230" s="1"/>
      <c r="Y230" s="1"/>
      <c r="Z230" s="1"/>
      <c r="AA230" s="1"/>
      <c r="AB230" s="1"/>
    </row>
    <row r="231" spans="1:28" ht="15.75" customHeight="1">
      <c r="A231" s="24"/>
      <c r="B231" s="1"/>
      <c r="C231" s="1"/>
      <c r="D231" s="91"/>
      <c r="E231" s="24"/>
      <c r="F231" s="1"/>
      <c r="G231" s="1"/>
      <c r="H231" s="1"/>
      <c r="I231" s="1"/>
      <c r="J231" s="1"/>
      <c r="K231" s="1"/>
      <c r="L231" s="255"/>
      <c r="M231" s="1"/>
      <c r="N231" s="1"/>
      <c r="O231" s="1"/>
      <c r="P231" s="24"/>
      <c r="Q231" s="1"/>
      <c r="R231" s="1"/>
      <c r="S231" s="1"/>
      <c r="T231" s="1"/>
      <c r="U231" s="1"/>
      <c r="V231" s="1"/>
      <c r="W231" s="1"/>
      <c r="X231" s="1"/>
      <c r="Y231" s="1"/>
      <c r="Z231" s="1"/>
      <c r="AA231" s="1"/>
      <c r="AB231" s="1"/>
    </row>
    <row r="232" spans="1:28" ht="15.75" customHeight="1">
      <c r="A232" s="24"/>
      <c r="B232" s="1"/>
      <c r="C232" s="1"/>
      <c r="D232" s="91"/>
      <c r="E232" s="24"/>
      <c r="F232" s="1"/>
      <c r="G232" s="1"/>
      <c r="H232" s="1"/>
      <c r="I232" s="1"/>
      <c r="J232" s="1"/>
      <c r="K232" s="1"/>
      <c r="L232" s="255"/>
      <c r="M232" s="1"/>
      <c r="N232" s="1"/>
      <c r="O232" s="1"/>
      <c r="P232" s="24"/>
      <c r="Q232" s="1"/>
      <c r="R232" s="1"/>
      <c r="S232" s="1"/>
      <c r="T232" s="1"/>
      <c r="U232" s="1"/>
      <c r="V232" s="1"/>
      <c r="W232" s="1"/>
      <c r="X232" s="1"/>
      <c r="Y232" s="1"/>
      <c r="Z232" s="1"/>
      <c r="AA232" s="1"/>
      <c r="AB232" s="1"/>
    </row>
    <row r="233" spans="1:28" ht="15.75" customHeight="1">
      <c r="A233" s="24"/>
      <c r="B233" s="1"/>
      <c r="C233" s="1"/>
      <c r="D233" s="91"/>
      <c r="E233" s="24"/>
      <c r="F233" s="1"/>
      <c r="G233" s="1"/>
      <c r="H233" s="1"/>
      <c r="I233" s="1"/>
      <c r="J233" s="1"/>
      <c r="K233" s="1"/>
      <c r="L233" s="255"/>
      <c r="M233" s="1"/>
      <c r="N233" s="1"/>
      <c r="O233" s="1"/>
      <c r="P233" s="24"/>
      <c r="Q233" s="1"/>
      <c r="R233" s="1"/>
      <c r="S233" s="1"/>
      <c r="T233" s="1"/>
      <c r="U233" s="1"/>
      <c r="V233" s="1"/>
      <c r="W233" s="1"/>
      <c r="X233" s="1"/>
      <c r="Y233" s="1"/>
      <c r="Z233" s="1"/>
      <c r="AA233" s="1"/>
      <c r="AB233" s="1"/>
    </row>
    <row r="234" spans="1:28" ht="15.75" customHeight="1">
      <c r="A234" s="24"/>
      <c r="B234" s="1"/>
      <c r="C234" s="1"/>
      <c r="D234" s="91"/>
      <c r="E234" s="24"/>
      <c r="F234" s="1"/>
      <c r="G234" s="1"/>
      <c r="H234" s="1"/>
      <c r="I234" s="1"/>
      <c r="J234" s="1"/>
      <c r="K234" s="1"/>
      <c r="L234" s="255"/>
      <c r="M234" s="1"/>
      <c r="N234" s="1"/>
      <c r="O234" s="1"/>
      <c r="P234" s="24"/>
      <c r="Q234" s="1"/>
      <c r="R234" s="1"/>
      <c r="S234" s="1"/>
      <c r="T234" s="1"/>
      <c r="U234" s="1"/>
      <c r="V234" s="1"/>
      <c r="W234" s="1"/>
      <c r="X234" s="1"/>
      <c r="Y234" s="1"/>
      <c r="Z234" s="1"/>
      <c r="AA234" s="1"/>
      <c r="AB234" s="1"/>
    </row>
    <row r="235" spans="1:28" ht="15.75" customHeight="1">
      <c r="A235" s="24"/>
      <c r="B235" s="1"/>
      <c r="C235" s="1"/>
      <c r="D235" s="91"/>
      <c r="E235" s="24"/>
      <c r="F235" s="1"/>
      <c r="G235" s="1"/>
      <c r="H235" s="1"/>
      <c r="I235" s="1"/>
      <c r="J235" s="1"/>
      <c r="K235" s="1"/>
      <c r="L235" s="255"/>
      <c r="M235" s="1"/>
      <c r="N235" s="1"/>
      <c r="O235" s="1"/>
      <c r="P235" s="24"/>
      <c r="Q235" s="1"/>
      <c r="R235" s="1"/>
      <c r="S235" s="1"/>
      <c r="T235" s="1"/>
      <c r="U235" s="1"/>
      <c r="V235" s="1"/>
      <c r="W235" s="1"/>
      <c r="X235" s="1"/>
      <c r="Y235" s="1"/>
      <c r="Z235" s="1"/>
      <c r="AA235" s="1"/>
      <c r="AB235" s="1"/>
    </row>
    <row r="236" spans="1:28" ht="15.75" customHeight="1">
      <c r="A236" s="24"/>
      <c r="B236" s="1"/>
      <c r="C236" s="1"/>
      <c r="D236" s="91"/>
      <c r="E236" s="24"/>
      <c r="F236" s="1"/>
      <c r="G236" s="1"/>
      <c r="H236" s="1"/>
      <c r="I236" s="1"/>
      <c r="J236" s="1"/>
      <c r="K236" s="1"/>
      <c r="L236" s="255"/>
      <c r="M236" s="1"/>
      <c r="N236" s="1"/>
      <c r="O236" s="1"/>
      <c r="P236" s="24"/>
      <c r="Q236" s="1"/>
      <c r="R236" s="1"/>
      <c r="S236" s="1"/>
      <c r="T236" s="1"/>
      <c r="U236" s="1"/>
      <c r="V236" s="1"/>
      <c r="W236" s="1"/>
      <c r="X236" s="1"/>
      <c r="Y236" s="1"/>
      <c r="Z236" s="1"/>
      <c r="AA236" s="1"/>
      <c r="AB236" s="1"/>
    </row>
    <row r="237" spans="1:28" ht="15.75" customHeight="1">
      <c r="A237" s="24"/>
      <c r="B237" s="1"/>
      <c r="C237" s="1"/>
      <c r="D237" s="91"/>
      <c r="E237" s="24"/>
      <c r="F237" s="1"/>
      <c r="G237" s="1"/>
      <c r="H237" s="1"/>
      <c r="I237" s="1"/>
      <c r="J237" s="1"/>
      <c r="K237" s="1"/>
      <c r="L237" s="255"/>
      <c r="M237" s="1"/>
      <c r="N237" s="1"/>
      <c r="O237" s="1"/>
      <c r="P237" s="24"/>
      <c r="Q237" s="1"/>
      <c r="R237" s="1"/>
      <c r="S237" s="1"/>
      <c r="T237" s="1"/>
      <c r="U237" s="1"/>
      <c r="V237" s="1"/>
      <c r="W237" s="1"/>
      <c r="X237" s="1"/>
      <c r="Y237" s="1"/>
      <c r="Z237" s="1"/>
      <c r="AA237" s="1"/>
      <c r="AB237" s="1"/>
    </row>
    <row r="238" spans="1:28" ht="15.75" customHeight="1">
      <c r="A238" s="24"/>
      <c r="B238" s="1"/>
      <c r="C238" s="1"/>
      <c r="D238" s="91"/>
      <c r="E238" s="24"/>
      <c r="F238" s="1"/>
      <c r="G238" s="1"/>
      <c r="H238" s="1"/>
      <c r="I238" s="1"/>
      <c r="J238" s="1"/>
      <c r="K238" s="1"/>
      <c r="L238" s="255"/>
      <c r="M238" s="1"/>
      <c r="N238" s="1"/>
      <c r="O238" s="1"/>
      <c r="P238" s="24"/>
      <c r="Q238" s="1"/>
      <c r="R238" s="1"/>
      <c r="S238" s="1"/>
      <c r="T238" s="1"/>
      <c r="U238" s="1"/>
      <c r="V238" s="1"/>
      <c r="W238" s="1"/>
      <c r="X238" s="1"/>
      <c r="Y238" s="1"/>
      <c r="Z238" s="1"/>
      <c r="AA238" s="1"/>
      <c r="AB238" s="1"/>
    </row>
    <row r="239" spans="1:28" ht="15.75" customHeight="1">
      <c r="A239" s="24"/>
      <c r="B239" s="1"/>
      <c r="C239" s="1"/>
      <c r="D239" s="91"/>
      <c r="E239" s="24"/>
      <c r="F239" s="1"/>
      <c r="G239" s="1"/>
      <c r="H239" s="1"/>
      <c r="I239" s="1"/>
      <c r="J239" s="1"/>
      <c r="K239" s="1"/>
      <c r="L239" s="255"/>
      <c r="M239" s="1"/>
      <c r="N239" s="1"/>
      <c r="O239" s="1"/>
      <c r="P239" s="24"/>
      <c r="Q239" s="1"/>
      <c r="R239" s="1"/>
      <c r="S239" s="1"/>
      <c r="T239" s="1"/>
      <c r="U239" s="1"/>
      <c r="V239" s="1"/>
      <c r="W239" s="1"/>
      <c r="X239" s="1"/>
      <c r="Y239" s="1"/>
      <c r="Z239" s="1"/>
      <c r="AA239" s="1"/>
      <c r="AB239" s="1"/>
    </row>
    <row r="240" spans="1:28" ht="15.75" customHeight="1">
      <c r="A240" s="24"/>
      <c r="B240" s="1"/>
      <c r="C240" s="1"/>
      <c r="D240" s="91"/>
      <c r="E240" s="24"/>
      <c r="F240" s="1"/>
      <c r="G240" s="1"/>
      <c r="H240" s="1"/>
      <c r="I240" s="1"/>
      <c r="J240" s="1"/>
      <c r="K240" s="1"/>
      <c r="L240" s="255"/>
      <c r="M240" s="1"/>
      <c r="N240" s="1"/>
      <c r="O240" s="1"/>
      <c r="P240" s="24"/>
      <c r="Q240" s="1"/>
      <c r="R240" s="1"/>
      <c r="S240" s="1"/>
      <c r="T240" s="1"/>
      <c r="U240" s="1"/>
      <c r="V240" s="1"/>
      <c r="W240" s="1"/>
      <c r="X240" s="1"/>
      <c r="Y240" s="1"/>
      <c r="Z240" s="1"/>
      <c r="AA240" s="1"/>
      <c r="AB240" s="1"/>
    </row>
    <row r="241" spans="1:28" ht="15.75" customHeight="1">
      <c r="A241" s="24"/>
      <c r="B241" s="1"/>
      <c r="C241" s="1"/>
      <c r="D241" s="91"/>
      <c r="E241" s="24"/>
      <c r="F241" s="1"/>
      <c r="G241" s="1"/>
      <c r="H241" s="1"/>
      <c r="I241" s="1"/>
      <c r="J241" s="1"/>
      <c r="K241" s="1"/>
      <c r="L241" s="255"/>
      <c r="M241" s="1"/>
      <c r="N241" s="1"/>
      <c r="O241" s="1"/>
      <c r="P241" s="24"/>
      <c r="Q241" s="1"/>
      <c r="R241" s="1"/>
      <c r="S241" s="1"/>
      <c r="T241" s="1"/>
      <c r="U241" s="1"/>
      <c r="V241" s="1"/>
      <c r="W241" s="1"/>
      <c r="X241" s="1"/>
      <c r="Y241" s="1"/>
      <c r="Z241" s="1"/>
      <c r="AA241" s="1"/>
      <c r="AB241" s="1"/>
    </row>
    <row r="242" spans="1:28" ht="15.75" customHeight="1">
      <c r="A242" s="24"/>
      <c r="B242" s="1"/>
      <c r="C242" s="1"/>
      <c r="D242" s="91"/>
      <c r="E242" s="24"/>
      <c r="F242" s="1"/>
      <c r="G242" s="1"/>
      <c r="H242" s="1"/>
      <c r="I242" s="1"/>
      <c r="J242" s="1"/>
      <c r="K242" s="1"/>
      <c r="L242" s="255"/>
      <c r="M242" s="1"/>
      <c r="N242" s="1"/>
      <c r="O242" s="1"/>
      <c r="P242" s="24"/>
      <c r="Q242" s="1"/>
      <c r="R242" s="1"/>
      <c r="S242" s="1"/>
      <c r="T242" s="1"/>
      <c r="U242" s="1"/>
      <c r="V242" s="1"/>
      <c r="W242" s="1"/>
      <c r="X242" s="1"/>
      <c r="Y242" s="1"/>
      <c r="Z242" s="1"/>
      <c r="AA242" s="1"/>
      <c r="AB242" s="1"/>
    </row>
    <row r="243" spans="1:28" ht="15.75" customHeight="1">
      <c r="A243" s="24"/>
      <c r="B243" s="1"/>
      <c r="C243" s="1"/>
      <c r="D243" s="91"/>
      <c r="E243" s="24"/>
      <c r="F243" s="1"/>
      <c r="G243" s="1"/>
      <c r="H243" s="1"/>
      <c r="I243" s="1"/>
      <c r="J243" s="1"/>
      <c r="K243" s="1"/>
      <c r="L243" s="255"/>
      <c r="M243" s="1"/>
      <c r="N243" s="1"/>
      <c r="O243" s="1"/>
      <c r="P243" s="24"/>
      <c r="Q243" s="1"/>
      <c r="R243" s="1"/>
      <c r="S243" s="1"/>
      <c r="T243" s="1"/>
      <c r="U243" s="1"/>
      <c r="V243" s="1"/>
      <c r="W243" s="1"/>
      <c r="X243" s="1"/>
      <c r="Y243" s="1"/>
      <c r="Z243" s="1"/>
      <c r="AA243" s="1"/>
      <c r="AB243" s="1"/>
    </row>
    <row r="244" spans="1:28" ht="15.75" customHeight="1">
      <c r="A244" s="24"/>
      <c r="B244" s="1"/>
      <c r="C244" s="1"/>
      <c r="D244" s="91"/>
      <c r="E244" s="24"/>
      <c r="F244" s="1"/>
      <c r="G244" s="1"/>
      <c r="H244" s="1"/>
      <c r="I244" s="1"/>
      <c r="J244" s="1"/>
      <c r="K244" s="1"/>
      <c r="L244" s="255"/>
      <c r="M244" s="1"/>
      <c r="N244" s="1"/>
      <c r="O244" s="1"/>
      <c r="P244" s="24"/>
      <c r="Q244" s="1"/>
      <c r="R244" s="1"/>
      <c r="S244" s="1"/>
      <c r="T244" s="1"/>
      <c r="U244" s="1"/>
      <c r="V244" s="1"/>
      <c r="W244" s="1"/>
      <c r="X244" s="1"/>
      <c r="Y244" s="1"/>
      <c r="Z244" s="1"/>
      <c r="AA244" s="1"/>
      <c r="AB244" s="1"/>
    </row>
    <row r="245" spans="1:28" ht="15.75" customHeight="1">
      <c r="A245" s="24"/>
      <c r="B245" s="1"/>
      <c r="C245" s="1"/>
      <c r="D245" s="91"/>
      <c r="E245" s="24"/>
      <c r="F245" s="1"/>
      <c r="G245" s="1"/>
      <c r="H245" s="1"/>
      <c r="I245" s="1"/>
      <c r="J245" s="1"/>
      <c r="K245" s="1"/>
      <c r="L245" s="255"/>
      <c r="M245" s="1"/>
      <c r="N245" s="1"/>
      <c r="O245" s="1"/>
      <c r="P245" s="24"/>
      <c r="Q245" s="1"/>
      <c r="R245" s="1"/>
      <c r="S245" s="1"/>
      <c r="T245" s="1"/>
      <c r="U245" s="1"/>
      <c r="V245" s="1"/>
      <c r="W245" s="1"/>
      <c r="X245" s="1"/>
      <c r="Y245" s="1"/>
      <c r="Z245" s="1"/>
      <c r="AA245" s="1"/>
      <c r="AB245" s="1"/>
    </row>
    <row r="246" spans="1:28" ht="15.75" customHeight="1">
      <c r="A246" s="24"/>
      <c r="B246" s="1"/>
      <c r="C246" s="1"/>
      <c r="D246" s="91"/>
      <c r="E246" s="24"/>
      <c r="F246" s="1"/>
      <c r="G246" s="1"/>
      <c r="H246" s="1"/>
      <c r="I246" s="1"/>
      <c r="J246" s="1"/>
      <c r="K246" s="1"/>
      <c r="L246" s="255"/>
      <c r="M246" s="1"/>
      <c r="N246" s="1"/>
      <c r="O246" s="1"/>
      <c r="P246" s="24"/>
      <c r="Q246" s="1"/>
      <c r="R246" s="1"/>
      <c r="S246" s="1"/>
      <c r="T246" s="1"/>
      <c r="U246" s="1"/>
      <c r="V246" s="1"/>
      <c r="W246" s="1"/>
      <c r="X246" s="1"/>
      <c r="Y246" s="1"/>
      <c r="Z246" s="1"/>
      <c r="AA246" s="1"/>
      <c r="AB246" s="1"/>
    </row>
    <row r="247" spans="1:28" ht="15.75" customHeight="1">
      <c r="A247" s="24"/>
      <c r="B247" s="1"/>
      <c r="C247" s="1"/>
      <c r="D247" s="91"/>
      <c r="E247" s="24"/>
      <c r="F247" s="1"/>
      <c r="G247" s="1"/>
      <c r="H247" s="1"/>
      <c r="I247" s="1"/>
      <c r="J247" s="1"/>
      <c r="K247" s="1"/>
      <c r="L247" s="255"/>
      <c r="M247" s="1"/>
      <c r="N247" s="1"/>
      <c r="O247" s="1"/>
      <c r="P247" s="24"/>
      <c r="Q247" s="1"/>
      <c r="R247" s="1"/>
      <c r="S247" s="1"/>
      <c r="T247" s="1"/>
      <c r="U247" s="1"/>
      <c r="V247" s="1"/>
      <c r="W247" s="1"/>
      <c r="X247" s="1"/>
      <c r="Y247" s="1"/>
      <c r="Z247" s="1"/>
      <c r="AA247" s="1"/>
      <c r="AB247" s="1"/>
    </row>
    <row r="248" spans="1:28" ht="15.75" customHeight="1">
      <c r="A248" s="24"/>
      <c r="B248" s="1"/>
      <c r="C248" s="1"/>
      <c r="D248" s="91"/>
      <c r="E248" s="24"/>
      <c r="F248" s="1"/>
      <c r="G248" s="1"/>
      <c r="H248" s="1"/>
      <c r="I248" s="1"/>
      <c r="J248" s="1"/>
      <c r="K248" s="1"/>
      <c r="L248" s="255"/>
      <c r="M248" s="1"/>
      <c r="N248" s="1"/>
      <c r="O248" s="1"/>
      <c r="P248" s="24"/>
      <c r="Q248" s="1"/>
      <c r="R248" s="1"/>
      <c r="S248" s="1"/>
      <c r="T248" s="1"/>
      <c r="U248" s="1"/>
      <c r="V248" s="1"/>
      <c r="W248" s="1"/>
      <c r="X248" s="1"/>
      <c r="Y248" s="1"/>
      <c r="Z248" s="1"/>
      <c r="AA248" s="1"/>
      <c r="AB248" s="1"/>
    </row>
    <row r="249" spans="1:28" ht="15.75" customHeight="1">
      <c r="A249" s="24"/>
      <c r="B249" s="1"/>
      <c r="C249" s="1"/>
      <c r="D249" s="91"/>
      <c r="E249" s="24"/>
      <c r="F249" s="1"/>
      <c r="G249" s="1"/>
      <c r="H249" s="1"/>
      <c r="I249" s="1"/>
      <c r="J249" s="1"/>
      <c r="K249" s="1"/>
      <c r="L249" s="255"/>
      <c r="M249" s="1"/>
      <c r="N249" s="1"/>
      <c r="O249" s="1"/>
      <c r="P249" s="24"/>
      <c r="Q249" s="1"/>
      <c r="R249" s="1"/>
      <c r="S249" s="1"/>
      <c r="T249" s="1"/>
      <c r="U249" s="1"/>
      <c r="V249" s="1"/>
      <c r="W249" s="1"/>
      <c r="X249" s="1"/>
      <c r="Y249" s="1"/>
      <c r="Z249" s="1"/>
      <c r="AA249" s="1"/>
      <c r="AB249" s="1"/>
    </row>
    <row r="250" spans="1:28" ht="15.75" customHeight="1">
      <c r="A250" s="24"/>
      <c r="B250" s="1"/>
      <c r="C250" s="1"/>
      <c r="D250" s="91"/>
      <c r="E250" s="24"/>
      <c r="F250" s="1"/>
      <c r="G250" s="1"/>
      <c r="H250" s="1"/>
      <c r="I250" s="1"/>
      <c r="J250" s="1"/>
      <c r="K250" s="1"/>
      <c r="L250" s="255"/>
      <c r="M250" s="1"/>
      <c r="N250" s="1"/>
      <c r="O250" s="1"/>
      <c r="P250" s="24"/>
      <c r="Q250" s="1"/>
      <c r="R250" s="1"/>
      <c r="S250" s="1"/>
      <c r="T250" s="1"/>
      <c r="U250" s="1"/>
      <c r="V250" s="1"/>
      <c r="W250" s="1"/>
      <c r="X250" s="1"/>
      <c r="Y250" s="1"/>
      <c r="Z250" s="1"/>
      <c r="AA250" s="1"/>
      <c r="AB250" s="1"/>
    </row>
    <row r="251" spans="1:28" ht="15.75" customHeight="1">
      <c r="A251" s="24"/>
      <c r="B251" s="1"/>
      <c r="C251" s="1"/>
      <c r="D251" s="91"/>
      <c r="E251" s="24"/>
      <c r="F251" s="1"/>
      <c r="G251" s="1"/>
      <c r="H251" s="1"/>
      <c r="I251" s="1"/>
      <c r="J251" s="1"/>
      <c r="K251" s="1"/>
      <c r="L251" s="255"/>
      <c r="M251" s="1"/>
      <c r="N251" s="1"/>
      <c r="O251" s="1"/>
      <c r="P251" s="24"/>
      <c r="Q251" s="1"/>
      <c r="R251" s="1"/>
      <c r="S251" s="1"/>
      <c r="T251" s="1"/>
      <c r="U251" s="1"/>
      <c r="V251" s="1"/>
      <c r="W251" s="1"/>
      <c r="X251" s="1"/>
      <c r="Y251" s="1"/>
      <c r="Z251" s="1"/>
      <c r="AA251" s="1"/>
      <c r="AB251" s="1"/>
    </row>
    <row r="252" spans="1:28" ht="15.75" customHeight="1">
      <c r="A252" s="24"/>
      <c r="B252" s="1"/>
      <c r="C252" s="1"/>
      <c r="D252" s="91"/>
      <c r="E252" s="24"/>
      <c r="F252" s="1"/>
      <c r="G252" s="1"/>
      <c r="H252" s="1"/>
      <c r="I252" s="1"/>
      <c r="J252" s="1"/>
      <c r="K252" s="1"/>
      <c r="L252" s="255"/>
      <c r="M252" s="1"/>
      <c r="N252" s="1"/>
      <c r="O252" s="1"/>
      <c r="P252" s="24"/>
      <c r="Q252" s="1"/>
      <c r="R252" s="1"/>
      <c r="S252" s="1"/>
      <c r="T252" s="1"/>
      <c r="U252" s="1"/>
      <c r="V252" s="1"/>
      <c r="W252" s="1"/>
      <c r="X252" s="1"/>
      <c r="Y252" s="1"/>
      <c r="Z252" s="1"/>
      <c r="AA252" s="1"/>
      <c r="AB252" s="1"/>
    </row>
    <row r="253" spans="1:28" ht="15.75" customHeight="1">
      <c r="A253" s="24"/>
      <c r="B253" s="1"/>
      <c r="C253" s="1"/>
      <c r="D253" s="91"/>
      <c r="E253" s="24"/>
      <c r="F253" s="1"/>
      <c r="G253" s="1"/>
      <c r="H253" s="1"/>
      <c r="I253" s="1"/>
      <c r="J253" s="1"/>
      <c r="K253" s="1"/>
      <c r="L253" s="255"/>
      <c r="M253" s="1"/>
      <c r="N253" s="1"/>
      <c r="O253" s="1"/>
      <c r="P253" s="24"/>
      <c r="Q253" s="1"/>
      <c r="R253" s="1"/>
      <c r="S253" s="1"/>
      <c r="T253" s="1"/>
      <c r="U253" s="1"/>
      <c r="V253" s="1"/>
      <c r="W253" s="1"/>
      <c r="X253" s="1"/>
      <c r="Y253" s="1"/>
      <c r="Z253" s="1"/>
      <c r="AA253" s="1"/>
      <c r="AB253" s="1"/>
    </row>
    <row r="254" spans="1:28" ht="15.75" customHeight="1">
      <c r="A254" s="24"/>
      <c r="B254" s="1"/>
      <c r="C254" s="1"/>
      <c r="D254" s="91"/>
      <c r="E254" s="24"/>
      <c r="F254" s="1"/>
      <c r="G254" s="1"/>
      <c r="H254" s="1"/>
      <c r="I254" s="1"/>
      <c r="J254" s="1"/>
      <c r="K254" s="1"/>
      <c r="L254" s="255"/>
      <c r="M254" s="1"/>
      <c r="N254" s="1"/>
      <c r="O254" s="1"/>
      <c r="P254" s="24"/>
      <c r="Q254" s="1"/>
      <c r="R254" s="1"/>
      <c r="S254" s="1"/>
      <c r="T254" s="1"/>
      <c r="U254" s="1"/>
      <c r="V254" s="1"/>
      <c r="W254" s="1"/>
      <c r="X254" s="1"/>
      <c r="Y254" s="1"/>
      <c r="Z254" s="1"/>
      <c r="AA254" s="1"/>
      <c r="AB254" s="1"/>
    </row>
    <row r="255" spans="1:28" ht="15.75" customHeight="1">
      <c r="A255" s="24"/>
      <c r="B255" s="1"/>
      <c r="C255" s="1"/>
      <c r="D255" s="91"/>
      <c r="E255" s="24"/>
      <c r="F255" s="1"/>
      <c r="G255" s="1"/>
      <c r="H255" s="1"/>
      <c r="I255" s="1"/>
      <c r="J255" s="1"/>
      <c r="K255" s="1"/>
      <c r="L255" s="255"/>
      <c r="M255" s="1"/>
      <c r="N255" s="1"/>
      <c r="O255" s="1"/>
      <c r="P255" s="24"/>
      <c r="Q255" s="1"/>
      <c r="R255" s="1"/>
      <c r="S255" s="1"/>
      <c r="T255" s="1"/>
      <c r="U255" s="1"/>
      <c r="V255" s="1"/>
      <c r="W255" s="1"/>
      <c r="X255" s="1"/>
      <c r="Y255" s="1"/>
      <c r="Z255" s="1"/>
      <c r="AA255" s="1"/>
      <c r="AB255" s="1"/>
    </row>
    <row r="256" spans="1:28" ht="15.75" customHeight="1">
      <c r="A256" s="24"/>
      <c r="B256" s="1"/>
      <c r="C256" s="1"/>
      <c r="D256" s="91"/>
      <c r="E256" s="24"/>
      <c r="F256" s="1"/>
      <c r="G256" s="1"/>
      <c r="H256" s="1"/>
      <c r="I256" s="1"/>
      <c r="J256" s="1"/>
      <c r="K256" s="1"/>
      <c r="L256" s="255"/>
      <c r="M256" s="1"/>
      <c r="N256" s="1"/>
      <c r="O256" s="1"/>
      <c r="P256" s="24"/>
      <c r="Q256" s="1"/>
      <c r="R256" s="1"/>
      <c r="S256" s="1"/>
      <c r="T256" s="1"/>
      <c r="U256" s="1"/>
      <c r="V256" s="1"/>
      <c r="W256" s="1"/>
      <c r="X256" s="1"/>
      <c r="Y256" s="1"/>
      <c r="Z256" s="1"/>
      <c r="AA256" s="1"/>
      <c r="AB256" s="1"/>
    </row>
    <row r="257" spans="1:28" ht="15.75" customHeight="1">
      <c r="A257" s="24"/>
      <c r="B257" s="1"/>
      <c r="C257" s="1"/>
      <c r="D257" s="91"/>
      <c r="E257" s="24"/>
      <c r="F257" s="1"/>
      <c r="G257" s="1"/>
      <c r="H257" s="1"/>
      <c r="I257" s="1"/>
      <c r="J257" s="1"/>
      <c r="K257" s="1"/>
      <c r="L257" s="255"/>
      <c r="M257" s="1"/>
      <c r="N257" s="1"/>
      <c r="O257" s="1"/>
      <c r="P257" s="24"/>
      <c r="Q257" s="1"/>
      <c r="R257" s="1"/>
      <c r="S257" s="1"/>
      <c r="T257" s="1"/>
      <c r="U257" s="1"/>
      <c r="V257" s="1"/>
      <c r="W257" s="1"/>
      <c r="X257" s="1"/>
      <c r="Y257" s="1"/>
      <c r="Z257" s="1"/>
      <c r="AA257" s="1"/>
      <c r="AB257" s="1"/>
    </row>
    <row r="258" spans="1:28" ht="15.75" customHeight="1">
      <c r="A258" s="24"/>
      <c r="B258" s="1"/>
      <c r="C258" s="1"/>
      <c r="D258" s="91"/>
      <c r="E258" s="24"/>
      <c r="F258" s="1"/>
      <c r="G258" s="1"/>
      <c r="H258" s="1"/>
      <c r="I258" s="1"/>
      <c r="J258" s="1"/>
      <c r="K258" s="1"/>
      <c r="L258" s="255"/>
      <c r="M258" s="1"/>
      <c r="N258" s="1"/>
      <c r="O258" s="1"/>
      <c r="P258" s="24"/>
      <c r="Q258" s="1"/>
      <c r="R258" s="1"/>
      <c r="S258" s="1"/>
      <c r="T258" s="1"/>
      <c r="U258" s="1"/>
      <c r="V258" s="1"/>
      <c r="W258" s="1"/>
      <c r="X258" s="1"/>
      <c r="Y258" s="1"/>
      <c r="Z258" s="1"/>
      <c r="AA258" s="1"/>
      <c r="AB258" s="1"/>
    </row>
    <row r="259" spans="1:28" ht="15.75" customHeight="1">
      <c r="A259" s="24"/>
      <c r="B259" s="1"/>
      <c r="C259" s="1"/>
      <c r="D259" s="91"/>
      <c r="E259" s="24"/>
      <c r="F259" s="1"/>
      <c r="G259" s="1"/>
      <c r="H259" s="1"/>
      <c r="I259" s="1"/>
      <c r="J259" s="1"/>
      <c r="K259" s="1"/>
      <c r="L259" s="255"/>
      <c r="M259" s="1"/>
      <c r="N259" s="1"/>
      <c r="O259" s="1"/>
      <c r="P259" s="24"/>
      <c r="Q259" s="1"/>
      <c r="R259" s="1"/>
      <c r="S259" s="1"/>
      <c r="T259" s="1"/>
      <c r="U259" s="1"/>
      <c r="V259" s="1"/>
      <c r="W259" s="1"/>
      <c r="X259" s="1"/>
      <c r="Y259" s="1"/>
      <c r="Z259" s="1"/>
      <c r="AA259" s="1"/>
      <c r="AB259" s="1"/>
    </row>
    <row r="260" spans="1:28" ht="15.75" customHeight="1">
      <c r="A260" s="24"/>
      <c r="B260" s="1"/>
      <c r="C260" s="1"/>
      <c r="D260" s="91"/>
      <c r="E260" s="24"/>
      <c r="F260" s="1"/>
      <c r="G260" s="1"/>
      <c r="H260" s="1"/>
      <c r="I260" s="1"/>
      <c r="J260" s="1"/>
      <c r="K260" s="1"/>
      <c r="L260" s="255"/>
      <c r="M260" s="1"/>
      <c r="N260" s="1"/>
      <c r="O260" s="1"/>
      <c r="P260" s="24"/>
      <c r="Q260" s="1"/>
      <c r="R260" s="1"/>
      <c r="S260" s="1"/>
      <c r="T260" s="1"/>
      <c r="U260" s="1"/>
      <c r="V260" s="1"/>
      <c r="W260" s="1"/>
      <c r="X260" s="1"/>
      <c r="Y260" s="1"/>
      <c r="Z260" s="1"/>
      <c r="AA260" s="1"/>
      <c r="AB260" s="1"/>
    </row>
    <row r="261" spans="1:28" ht="15.75" customHeight="1">
      <c r="A261" s="24"/>
      <c r="B261" s="1"/>
      <c r="C261" s="1"/>
      <c r="D261" s="91"/>
      <c r="E261" s="24"/>
      <c r="F261" s="1"/>
      <c r="G261" s="1"/>
      <c r="H261" s="1"/>
      <c r="I261" s="1"/>
      <c r="J261" s="1"/>
      <c r="K261" s="1"/>
      <c r="L261" s="255"/>
      <c r="M261" s="1"/>
      <c r="N261" s="1"/>
      <c r="O261" s="1"/>
      <c r="P261" s="24"/>
      <c r="Q261" s="1"/>
      <c r="R261" s="1"/>
      <c r="S261" s="1"/>
      <c r="T261" s="1"/>
      <c r="U261" s="1"/>
      <c r="V261" s="1"/>
      <c r="W261" s="1"/>
      <c r="X261" s="1"/>
      <c r="Y261" s="1"/>
      <c r="Z261" s="1"/>
      <c r="AA261" s="1"/>
      <c r="AB261" s="1"/>
    </row>
    <row r="262" spans="1:28" ht="15.75" customHeight="1">
      <c r="A262" s="24"/>
      <c r="B262" s="1"/>
      <c r="C262" s="1"/>
      <c r="D262" s="91"/>
      <c r="E262" s="24"/>
      <c r="F262" s="1"/>
      <c r="G262" s="1"/>
      <c r="H262" s="1"/>
      <c r="I262" s="1"/>
      <c r="J262" s="1"/>
      <c r="K262" s="1"/>
      <c r="L262" s="255"/>
      <c r="M262" s="1"/>
      <c r="N262" s="1"/>
      <c r="O262" s="1"/>
      <c r="P262" s="24"/>
      <c r="Q262" s="1"/>
      <c r="R262" s="1"/>
      <c r="S262" s="1"/>
      <c r="T262" s="1"/>
      <c r="U262" s="1"/>
      <c r="V262" s="1"/>
      <c r="W262" s="1"/>
      <c r="X262" s="1"/>
      <c r="Y262" s="1"/>
      <c r="Z262" s="1"/>
      <c r="AA262" s="1"/>
      <c r="AB262" s="1"/>
    </row>
    <row r="263" spans="1:28" ht="15.75" customHeight="1">
      <c r="A263" s="24"/>
      <c r="B263" s="1"/>
      <c r="C263" s="1"/>
      <c r="D263" s="91"/>
      <c r="E263" s="24"/>
      <c r="F263" s="1"/>
      <c r="G263" s="1"/>
      <c r="H263" s="1"/>
      <c r="I263" s="1"/>
      <c r="J263" s="1"/>
      <c r="K263" s="1"/>
      <c r="L263" s="255"/>
      <c r="M263" s="1"/>
      <c r="N263" s="1"/>
      <c r="O263" s="1"/>
      <c r="P263" s="24"/>
      <c r="Q263" s="1"/>
      <c r="R263" s="1"/>
      <c r="S263" s="1"/>
      <c r="T263" s="1"/>
      <c r="U263" s="1"/>
      <c r="V263" s="1"/>
      <c r="W263" s="1"/>
      <c r="X263" s="1"/>
      <c r="Y263" s="1"/>
      <c r="Z263" s="1"/>
      <c r="AA263" s="1"/>
      <c r="AB263" s="1"/>
    </row>
    <row r="264" spans="1:28" ht="15.75" customHeight="1">
      <c r="A264" s="24"/>
      <c r="B264" s="1"/>
      <c r="C264" s="1"/>
      <c r="D264" s="91"/>
      <c r="E264" s="24"/>
      <c r="F264" s="1"/>
      <c r="G264" s="1"/>
      <c r="H264" s="1"/>
      <c r="I264" s="1"/>
      <c r="J264" s="1"/>
      <c r="K264" s="1"/>
      <c r="L264" s="255"/>
      <c r="M264" s="1"/>
      <c r="N264" s="1"/>
      <c r="O264" s="1"/>
      <c r="P264" s="24"/>
      <c r="Q264" s="1"/>
      <c r="R264" s="1"/>
      <c r="S264" s="1"/>
      <c r="T264" s="1"/>
      <c r="U264" s="1"/>
      <c r="V264" s="1"/>
      <c r="W264" s="1"/>
      <c r="X264" s="1"/>
      <c r="Y264" s="1"/>
      <c r="Z264" s="1"/>
      <c r="AA264" s="1"/>
      <c r="AB264" s="1"/>
    </row>
    <row r="265" spans="1:28" ht="15.75" customHeight="1">
      <c r="A265" s="24"/>
      <c r="B265" s="1"/>
      <c r="C265" s="1"/>
      <c r="D265" s="91"/>
      <c r="E265" s="24"/>
      <c r="F265" s="1"/>
      <c r="G265" s="1"/>
      <c r="H265" s="1"/>
      <c r="I265" s="1"/>
      <c r="J265" s="1"/>
      <c r="K265" s="1"/>
      <c r="L265" s="255"/>
      <c r="M265" s="1"/>
      <c r="N265" s="1"/>
      <c r="O265" s="1"/>
      <c r="P265" s="24"/>
      <c r="Q265" s="1"/>
      <c r="R265" s="1"/>
      <c r="S265" s="1"/>
      <c r="T265" s="1"/>
      <c r="U265" s="1"/>
      <c r="V265" s="1"/>
      <c r="W265" s="1"/>
      <c r="X265" s="1"/>
      <c r="Y265" s="1"/>
      <c r="Z265" s="1"/>
      <c r="AA265" s="1"/>
      <c r="AB265" s="1"/>
    </row>
    <row r="266" spans="1:28" ht="15.75" customHeight="1">
      <c r="A266" s="24"/>
      <c r="B266" s="1"/>
      <c r="C266" s="1"/>
      <c r="D266" s="91"/>
      <c r="E266" s="24"/>
      <c r="F266" s="1"/>
      <c r="G266" s="1"/>
      <c r="H266" s="1"/>
      <c r="I266" s="1"/>
      <c r="J266" s="1"/>
      <c r="K266" s="1"/>
      <c r="L266" s="255"/>
      <c r="M266" s="1"/>
      <c r="N266" s="1"/>
      <c r="O266" s="1"/>
      <c r="P266" s="24"/>
      <c r="Q266" s="1"/>
      <c r="R266" s="1"/>
      <c r="S266" s="1"/>
      <c r="T266" s="1"/>
      <c r="U266" s="1"/>
      <c r="V266" s="1"/>
      <c r="W266" s="1"/>
      <c r="X266" s="1"/>
      <c r="Y266" s="1"/>
      <c r="Z266" s="1"/>
      <c r="AA266" s="1"/>
      <c r="AB266" s="1"/>
    </row>
    <row r="267" spans="1:28" ht="15.75" customHeight="1">
      <c r="A267" s="24"/>
      <c r="B267" s="1"/>
      <c r="C267" s="1"/>
      <c r="D267" s="91"/>
      <c r="E267" s="24"/>
      <c r="F267" s="1"/>
      <c r="G267" s="1"/>
      <c r="H267" s="1"/>
      <c r="I267" s="1"/>
      <c r="J267" s="1"/>
      <c r="K267" s="1"/>
      <c r="L267" s="255"/>
      <c r="M267" s="1"/>
      <c r="N267" s="1"/>
      <c r="O267" s="1"/>
      <c r="P267" s="24"/>
      <c r="Q267" s="1"/>
      <c r="R267" s="1"/>
      <c r="S267" s="1"/>
      <c r="T267" s="1"/>
      <c r="U267" s="1"/>
      <c r="V267" s="1"/>
      <c r="W267" s="1"/>
      <c r="X267" s="1"/>
      <c r="Y267" s="1"/>
      <c r="Z267" s="1"/>
      <c r="AA267" s="1"/>
      <c r="AB267" s="1"/>
    </row>
    <row r="268" spans="1:28" ht="15.75" customHeight="1">
      <c r="A268" s="24"/>
      <c r="B268" s="1"/>
      <c r="C268" s="1"/>
      <c r="D268" s="91"/>
      <c r="E268" s="24"/>
      <c r="F268" s="1"/>
      <c r="G268" s="1"/>
      <c r="H268" s="1"/>
      <c r="I268" s="1"/>
      <c r="J268" s="1"/>
      <c r="K268" s="1"/>
      <c r="L268" s="255"/>
      <c r="M268" s="1"/>
      <c r="N268" s="1"/>
      <c r="O268" s="1"/>
      <c r="P268" s="24"/>
      <c r="Q268" s="1"/>
      <c r="R268" s="1"/>
      <c r="S268" s="1"/>
      <c r="T268" s="1"/>
      <c r="U268" s="1"/>
      <c r="V268" s="1"/>
      <c r="W268" s="1"/>
      <c r="X268" s="1"/>
      <c r="Y268" s="1"/>
      <c r="Z268" s="1"/>
      <c r="AA268" s="1"/>
      <c r="AB268" s="1"/>
    </row>
    <row r="269" spans="1:28" ht="15.75" customHeight="1">
      <c r="A269" s="24"/>
      <c r="B269" s="1"/>
      <c r="C269" s="1"/>
      <c r="D269" s="91"/>
      <c r="E269" s="24"/>
      <c r="F269" s="1"/>
      <c r="G269" s="1"/>
      <c r="H269" s="1"/>
      <c r="I269" s="1"/>
      <c r="J269" s="1"/>
      <c r="K269" s="1"/>
      <c r="L269" s="255"/>
      <c r="M269" s="1"/>
      <c r="N269" s="1"/>
      <c r="O269" s="1"/>
      <c r="P269" s="24"/>
      <c r="Q269" s="1"/>
      <c r="R269" s="1"/>
      <c r="S269" s="1"/>
      <c r="T269" s="1"/>
      <c r="U269" s="1"/>
      <c r="V269" s="1"/>
      <c r="W269" s="1"/>
      <c r="X269" s="1"/>
      <c r="Y269" s="1"/>
      <c r="Z269" s="1"/>
      <c r="AA269" s="1"/>
      <c r="AB269" s="1"/>
    </row>
    <row r="270" spans="1:28" ht="15.75" customHeight="1">
      <c r="A270" s="24"/>
      <c r="B270" s="1"/>
      <c r="C270" s="1"/>
      <c r="D270" s="91"/>
      <c r="E270" s="24"/>
      <c r="F270" s="1"/>
      <c r="G270" s="1"/>
      <c r="H270" s="1"/>
      <c r="I270" s="1"/>
      <c r="J270" s="1"/>
      <c r="K270" s="1"/>
      <c r="L270" s="255"/>
      <c r="M270" s="1"/>
      <c r="N270" s="1"/>
      <c r="O270" s="1"/>
      <c r="P270" s="24"/>
      <c r="Q270" s="1"/>
      <c r="R270" s="1"/>
      <c r="S270" s="1"/>
      <c r="T270" s="1"/>
      <c r="U270" s="1"/>
      <c r="V270" s="1"/>
      <c r="W270" s="1"/>
      <c r="X270" s="1"/>
      <c r="Y270" s="1"/>
      <c r="Z270" s="1"/>
      <c r="AA270" s="1"/>
      <c r="AB270" s="1"/>
    </row>
    <row r="271" spans="1:28" ht="15.75" customHeight="1">
      <c r="A271" s="24"/>
      <c r="B271" s="1"/>
      <c r="C271" s="1"/>
      <c r="D271" s="91"/>
      <c r="E271" s="24"/>
      <c r="F271" s="1"/>
      <c r="G271" s="1"/>
      <c r="H271" s="1"/>
      <c r="I271" s="1"/>
      <c r="J271" s="1"/>
      <c r="K271" s="1"/>
      <c r="L271" s="255"/>
      <c r="M271" s="1"/>
      <c r="N271" s="1"/>
      <c r="O271" s="1"/>
      <c r="P271" s="24"/>
      <c r="Q271" s="1"/>
      <c r="R271" s="1"/>
      <c r="S271" s="1"/>
      <c r="T271" s="1"/>
      <c r="U271" s="1"/>
      <c r="V271" s="1"/>
      <c r="W271" s="1"/>
      <c r="X271" s="1"/>
      <c r="Y271" s="1"/>
      <c r="Z271" s="1"/>
      <c r="AA271" s="1"/>
      <c r="AB271" s="1"/>
    </row>
    <row r="272" spans="1:28" ht="15.75" customHeight="1">
      <c r="A272" s="24"/>
      <c r="B272" s="1"/>
      <c r="C272" s="1"/>
      <c r="D272" s="91"/>
      <c r="E272" s="24"/>
      <c r="F272" s="1"/>
      <c r="G272" s="1"/>
      <c r="H272" s="1"/>
      <c r="I272" s="1"/>
      <c r="J272" s="1"/>
      <c r="K272" s="1"/>
      <c r="L272" s="255"/>
      <c r="M272" s="1"/>
      <c r="N272" s="1"/>
      <c r="O272" s="1"/>
      <c r="P272" s="24"/>
      <c r="Q272" s="1"/>
      <c r="R272" s="1"/>
      <c r="S272" s="1"/>
      <c r="T272" s="1"/>
      <c r="U272" s="1"/>
      <c r="V272" s="1"/>
      <c r="W272" s="1"/>
      <c r="X272" s="1"/>
      <c r="Y272" s="1"/>
      <c r="Z272" s="1"/>
      <c r="AA272" s="1"/>
      <c r="AB272" s="1"/>
    </row>
    <row r="273" spans="1:28" ht="15.75" customHeight="1">
      <c r="A273" s="24"/>
      <c r="B273" s="1"/>
      <c r="C273" s="1"/>
      <c r="D273" s="91"/>
      <c r="E273" s="24"/>
      <c r="F273" s="1"/>
      <c r="G273" s="1"/>
      <c r="H273" s="1"/>
      <c r="I273" s="1"/>
      <c r="J273" s="1"/>
      <c r="K273" s="1"/>
      <c r="L273" s="255"/>
      <c r="M273" s="1"/>
      <c r="N273" s="1"/>
      <c r="O273" s="1"/>
      <c r="P273" s="24"/>
      <c r="Q273" s="1"/>
      <c r="R273" s="1"/>
      <c r="S273" s="1"/>
      <c r="T273" s="1"/>
      <c r="U273" s="1"/>
      <c r="V273" s="1"/>
      <c r="W273" s="1"/>
      <c r="X273" s="1"/>
      <c r="Y273" s="1"/>
      <c r="Z273" s="1"/>
      <c r="AA273" s="1"/>
      <c r="AB273" s="1"/>
    </row>
    <row r="274" spans="1:28" ht="15.75" customHeight="1">
      <c r="A274" s="24"/>
      <c r="B274" s="1"/>
      <c r="C274" s="1"/>
      <c r="D274" s="91"/>
      <c r="E274" s="24"/>
      <c r="F274" s="1"/>
      <c r="G274" s="1"/>
      <c r="H274" s="1"/>
      <c r="I274" s="1"/>
      <c r="J274" s="1"/>
      <c r="K274" s="1"/>
      <c r="L274" s="255"/>
      <c r="M274" s="1"/>
      <c r="N274" s="1"/>
      <c r="O274" s="1"/>
      <c r="P274" s="24"/>
      <c r="Q274" s="1"/>
      <c r="R274" s="1"/>
      <c r="S274" s="1"/>
      <c r="T274" s="1"/>
      <c r="U274" s="1"/>
      <c r="V274" s="1"/>
      <c r="W274" s="1"/>
      <c r="X274" s="1"/>
      <c r="Y274" s="1"/>
      <c r="Z274" s="1"/>
      <c r="AA274" s="1"/>
      <c r="AB274" s="1"/>
    </row>
    <row r="275" spans="1:28" ht="15.75" customHeight="1">
      <c r="A275" s="24"/>
      <c r="B275" s="1"/>
      <c r="C275" s="1"/>
      <c r="D275" s="91"/>
      <c r="E275" s="24"/>
      <c r="F275" s="1"/>
      <c r="G275" s="1"/>
      <c r="H275" s="1"/>
      <c r="I275" s="1"/>
      <c r="J275" s="1"/>
      <c r="K275" s="1"/>
      <c r="L275" s="255"/>
      <c r="M275" s="1"/>
      <c r="N275" s="1"/>
      <c r="O275" s="1"/>
      <c r="P275" s="24"/>
      <c r="Q275" s="1"/>
      <c r="R275" s="1"/>
      <c r="S275" s="1"/>
      <c r="T275" s="1"/>
      <c r="U275" s="1"/>
      <c r="V275" s="1"/>
      <c r="W275" s="1"/>
      <c r="X275" s="1"/>
      <c r="Y275" s="1"/>
      <c r="Z275" s="1"/>
      <c r="AA275" s="1"/>
      <c r="AB275" s="1"/>
    </row>
    <row r="276" spans="1:28" ht="15.75" customHeight="1">
      <c r="A276" s="24"/>
      <c r="B276" s="1"/>
      <c r="C276" s="1"/>
      <c r="D276" s="91"/>
      <c r="E276" s="24"/>
      <c r="F276" s="1"/>
      <c r="G276" s="1"/>
      <c r="H276" s="1"/>
      <c r="I276" s="1"/>
      <c r="J276" s="1"/>
      <c r="K276" s="1"/>
      <c r="L276" s="255"/>
      <c r="M276" s="1"/>
      <c r="N276" s="1"/>
      <c r="O276" s="1"/>
      <c r="P276" s="24"/>
      <c r="Q276" s="1"/>
      <c r="R276" s="1"/>
      <c r="S276" s="1"/>
      <c r="T276" s="1"/>
      <c r="U276" s="1"/>
      <c r="V276" s="1"/>
      <c r="W276" s="1"/>
      <c r="X276" s="1"/>
      <c r="Y276" s="1"/>
      <c r="Z276" s="1"/>
      <c r="AA276" s="1"/>
      <c r="AB276" s="1"/>
    </row>
    <row r="277" spans="1:28" ht="15.75" customHeight="1">
      <c r="A277" s="24"/>
      <c r="B277" s="1"/>
      <c r="C277" s="1"/>
      <c r="D277" s="91"/>
      <c r="E277" s="24"/>
      <c r="F277" s="1"/>
      <c r="G277" s="1"/>
      <c r="H277" s="1"/>
      <c r="I277" s="1"/>
      <c r="J277" s="1"/>
      <c r="K277" s="1"/>
      <c r="L277" s="255"/>
      <c r="M277" s="1"/>
      <c r="N277" s="1"/>
      <c r="O277" s="1"/>
      <c r="P277" s="24"/>
      <c r="Q277" s="1"/>
      <c r="R277" s="1"/>
      <c r="S277" s="1"/>
      <c r="T277" s="1"/>
      <c r="U277" s="1"/>
      <c r="V277" s="1"/>
      <c r="W277" s="1"/>
      <c r="X277" s="1"/>
      <c r="Y277" s="1"/>
      <c r="Z277" s="1"/>
      <c r="AA277" s="1"/>
      <c r="AB277" s="1"/>
    </row>
    <row r="278" spans="1:28" ht="15.75" customHeight="1">
      <c r="A278" s="24"/>
      <c r="B278" s="1"/>
      <c r="C278" s="1"/>
      <c r="D278" s="91"/>
      <c r="E278" s="24"/>
      <c r="F278" s="1"/>
      <c r="G278" s="1"/>
      <c r="H278" s="1"/>
      <c r="I278" s="1"/>
      <c r="J278" s="1"/>
      <c r="K278" s="1"/>
      <c r="L278" s="255"/>
      <c r="M278" s="1"/>
      <c r="N278" s="1"/>
      <c r="O278" s="1"/>
      <c r="P278" s="24"/>
      <c r="Q278" s="1"/>
      <c r="R278" s="1"/>
      <c r="S278" s="1"/>
      <c r="T278" s="1"/>
      <c r="U278" s="1"/>
      <c r="V278" s="1"/>
      <c r="W278" s="1"/>
      <c r="X278" s="1"/>
      <c r="Y278" s="1"/>
      <c r="Z278" s="1"/>
      <c r="AA278" s="1"/>
      <c r="AB278" s="1"/>
    </row>
    <row r="279" spans="1:28" ht="15.75" customHeight="1">
      <c r="A279" s="24"/>
      <c r="B279" s="1"/>
      <c r="C279" s="1"/>
      <c r="D279" s="91"/>
      <c r="E279" s="24"/>
      <c r="F279" s="1"/>
      <c r="G279" s="1"/>
      <c r="H279" s="1"/>
      <c r="I279" s="1"/>
      <c r="J279" s="1"/>
      <c r="K279" s="1"/>
      <c r="L279" s="255"/>
      <c r="M279" s="1"/>
      <c r="N279" s="1"/>
      <c r="O279" s="1"/>
      <c r="P279" s="24"/>
      <c r="Q279" s="1"/>
      <c r="R279" s="1"/>
      <c r="S279" s="1"/>
      <c r="T279" s="1"/>
      <c r="U279" s="1"/>
      <c r="V279" s="1"/>
      <c r="W279" s="1"/>
      <c r="X279" s="1"/>
      <c r="Y279" s="1"/>
      <c r="Z279" s="1"/>
      <c r="AA279" s="1"/>
      <c r="AB279" s="1"/>
    </row>
    <row r="280" spans="1:28" ht="15.75" customHeight="1">
      <c r="A280" s="24"/>
      <c r="B280" s="1"/>
      <c r="C280" s="1"/>
      <c r="D280" s="91"/>
      <c r="E280" s="24"/>
      <c r="F280" s="1"/>
      <c r="G280" s="1"/>
      <c r="H280" s="1"/>
      <c r="I280" s="1"/>
      <c r="J280" s="1"/>
      <c r="K280" s="1"/>
      <c r="L280" s="255"/>
      <c r="M280" s="1"/>
      <c r="N280" s="1"/>
      <c r="O280" s="1"/>
      <c r="P280" s="24"/>
      <c r="Q280" s="1"/>
      <c r="R280" s="1"/>
      <c r="S280" s="1"/>
      <c r="T280" s="1"/>
      <c r="U280" s="1"/>
      <c r="V280" s="1"/>
      <c r="W280" s="1"/>
      <c r="X280" s="1"/>
      <c r="Y280" s="1"/>
      <c r="Z280" s="1"/>
      <c r="AA280" s="1"/>
      <c r="AB280" s="1"/>
    </row>
    <row r="281" spans="1:28" ht="15.75" customHeight="1">
      <c r="A281" s="24"/>
      <c r="B281" s="1"/>
      <c r="C281" s="1"/>
      <c r="D281" s="91"/>
      <c r="E281" s="24"/>
      <c r="F281" s="1"/>
      <c r="G281" s="1"/>
      <c r="H281" s="1"/>
      <c r="I281" s="1"/>
      <c r="J281" s="1"/>
      <c r="K281" s="1"/>
      <c r="L281" s="255"/>
      <c r="M281" s="1"/>
      <c r="N281" s="1"/>
      <c r="O281" s="1"/>
      <c r="P281" s="24"/>
      <c r="Q281" s="1"/>
      <c r="R281" s="1"/>
      <c r="S281" s="1"/>
      <c r="T281" s="1"/>
      <c r="U281" s="1"/>
      <c r="V281" s="1"/>
      <c r="W281" s="1"/>
      <c r="X281" s="1"/>
      <c r="Y281" s="1"/>
      <c r="Z281" s="1"/>
      <c r="AA281" s="1"/>
      <c r="AB281" s="1"/>
    </row>
    <row r="282" spans="1:28" ht="15.75" customHeight="1">
      <c r="A282" s="24"/>
      <c r="B282" s="1"/>
      <c r="C282" s="1"/>
      <c r="D282" s="91"/>
      <c r="E282" s="24"/>
      <c r="F282" s="1"/>
      <c r="G282" s="1"/>
      <c r="H282" s="1"/>
      <c r="I282" s="1"/>
      <c r="J282" s="1"/>
      <c r="K282" s="1"/>
      <c r="L282" s="255"/>
      <c r="M282" s="1"/>
      <c r="N282" s="1"/>
      <c r="O282" s="1"/>
      <c r="P282" s="24"/>
      <c r="Q282" s="1"/>
      <c r="R282" s="1"/>
      <c r="S282" s="1"/>
      <c r="T282" s="1"/>
      <c r="U282" s="1"/>
      <c r="V282" s="1"/>
      <c r="W282" s="1"/>
      <c r="X282" s="1"/>
      <c r="Y282" s="1"/>
      <c r="Z282" s="1"/>
      <c r="AA282" s="1"/>
      <c r="AB282" s="1"/>
    </row>
    <row r="283" spans="1:28" ht="15.75" customHeight="1">
      <c r="A283" s="24"/>
      <c r="B283" s="1"/>
      <c r="C283" s="1"/>
      <c r="D283" s="91"/>
      <c r="E283" s="24"/>
      <c r="F283" s="1"/>
      <c r="G283" s="1"/>
      <c r="H283" s="1"/>
      <c r="I283" s="1"/>
      <c r="J283" s="1"/>
      <c r="K283" s="1"/>
      <c r="L283" s="255"/>
      <c r="M283" s="1"/>
      <c r="N283" s="1"/>
      <c r="O283" s="1"/>
      <c r="P283" s="24"/>
      <c r="Q283" s="1"/>
      <c r="R283" s="1"/>
      <c r="S283" s="1"/>
      <c r="T283" s="1"/>
      <c r="U283" s="1"/>
      <c r="V283" s="1"/>
      <c r="W283" s="1"/>
      <c r="X283" s="1"/>
      <c r="Y283" s="1"/>
      <c r="Z283" s="1"/>
      <c r="AA283" s="1"/>
      <c r="AB283" s="1"/>
    </row>
    <row r="284" spans="1:28" ht="15.75" customHeight="1">
      <c r="A284" s="24"/>
      <c r="B284" s="1"/>
      <c r="C284" s="1"/>
      <c r="D284" s="91"/>
      <c r="E284" s="24"/>
      <c r="F284" s="1"/>
      <c r="G284" s="1"/>
      <c r="H284" s="1"/>
      <c r="I284" s="1"/>
      <c r="J284" s="1"/>
      <c r="K284" s="1"/>
      <c r="L284" s="255"/>
      <c r="M284" s="1"/>
      <c r="N284" s="1"/>
      <c r="O284" s="1"/>
      <c r="P284" s="24"/>
      <c r="Q284" s="1"/>
      <c r="R284" s="1"/>
      <c r="S284" s="1"/>
      <c r="T284" s="1"/>
      <c r="U284" s="1"/>
      <c r="V284" s="1"/>
      <c r="W284" s="1"/>
      <c r="X284" s="1"/>
      <c r="Y284" s="1"/>
      <c r="Z284" s="1"/>
      <c r="AA284" s="1"/>
      <c r="AB284" s="1"/>
    </row>
    <row r="285" spans="1:28" ht="15.75" customHeight="1">
      <c r="A285" s="24"/>
      <c r="B285" s="1"/>
      <c r="C285" s="1"/>
      <c r="D285" s="91"/>
      <c r="E285" s="24"/>
      <c r="F285" s="1"/>
      <c r="G285" s="1"/>
      <c r="H285" s="1"/>
      <c r="I285" s="1"/>
      <c r="J285" s="1"/>
      <c r="K285" s="1"/>
      <c r="L285" s="255"/>
      <c r="M285" s="1"/>
      <c r="N285" s="1"/>
      <c r="O285" s="1"/>
      <c r="P285" s="24"/>
      <c r="Q285" s="1"/>
      <c r="R285" s="1"/>
      <c r="S285" s="1"/>
      <c r="T285" s="1"/>
      <c r="U285" s="1"/>
      <c r="V285" s="1"/>
      <c r="W285" s="1"/>
      <c r="X285" s="1"/>
      <c r="Y285" s="1"/>
      <c r="Z285" s="1"/>
      <c r="AA285" s="1"/>
      <c r="AB285" s="1"/>
    </row>
    <row r="286" spans="1:28" ht="15.75" customHeight="1">
      <c r="A286" s="24"/>
      <c r="B286" s="1"/>
      <c r="C286" s="1"/>
      <c r="D286" s="91"/>
      <c r="E286" s="24"/>
      <c r="F286" s="1"/>
      <c r="G286" s="1"/>
      <c r="H286" s="1"/>
      <c r="I286" s="1"/>
      <c r="J286" s="1"/>
      <c r="K286" s="1"/>
      <c r="L286" s="255"/>
      <c r="M286" s="1"/>
      <c r="N286" s="1"/>
      <c r="O286" s="1"/>
      <c r="P286" s="24"/>
      <c r="Q286" s="1"/>
      <c r="R286" s="1"/>
      <c r="S286" s="1"/>
      <c r="T286" s="1"/>
      <c r="U286" s="1"/>
      <c r="V286" s="1"/>
      <c r="W286" s="1"/>
      <c r="X286" s="1"/>
      <c r="Y286" s="1"/>
      <c r="Z286" s="1"/>
      <c r="AA286" s="1"/>
      <c r="AB286" s="1"/>
    </row>
    <row r="287" spans="1:28" ht="15.75" customHeight="1">
      <c r="A287" s="24"/>
      <c r="B287" s="1"/>
      <c r="C287" s="1"/>
      <c r="D287" s="91"/>
      <c r="E287" s="24"/>
      <c r="F287" s="1"/>
      <c r="G287" s="1"/>
      <c r="H287" s="1"/>
      <c r="I287" s="1"/>
      <c r="J287" s="1"/>
      <c r="K287" s="1"/>
      <c r="L287" s="255"/>
      <c r="M287" s="1"/>
      <c r="N287" s="1"/>
      <c r="O287" s="1"/>
      <c r="P287" s="24"/>
      <c r="Q287" s="1"/>
      <c r="R287" s="1"/>
      <c r="S287" s="1"/>
      <c r="T287" s="1"/>
      <c r="U287" s="1"/>
      <c r="V287" s="1"/>
      <c r="W287" s="1"/>
      <c r="X287" s="1"/>
      <c r="Y287" s="1"/>
      <c r="Z287" s="1"/>
      <c r="AA287" s="1"/>
      <c r="AB287" s="1"/>
    </row>
    <row r="288" spans="1:28" ht="15.75" customHeight="1">
      <c r="A288" s="24"/>
      <c r="B288" s="1"/>
      <c r="C288" s="1"/>
      <c r="D288" s="91"/>
      <c r="E288" s="24"/>
      <c r="F288" s="1"/>
      <c r="G288" s="1"/>
      <c r="H288" s="1"/>
      <c r="I288" s="1"/>
      <c r="J288" s="1"/>
      <c r="K288" s="1"/>
      <c r="L288" s="255"/>
      <c r="M288" s="1"/>
      <c r="N288" s="1"/>
      <c r="O288" s="1"/>
      <c r="P288" s="24"/>
      <c r="Q288" s="1"/>
      <c r="R288" s="1"/>
      <c r="S288" s="1"/>
      <c r="T288" s="1"/>
      <c r="U288" s="1"/>
      <c r="V288" s="1"/>
      <c r="W288" s="1"/>
      <c r="X288" s="1"/>
      <c r="Y288" s="1"/>
      <c r="Z288" s="1"/>
      <c r="AA288" s="1"/>
      <c r="AB288" s="1"/>
    </row>
    <row r="289" spans="1:28" ht="15.75" customHeight="1">
      <c r="A289" s="24"/>
      <c r="B289" s="1"/>
      <c r="C289" s="1"/>
      <c r="D289" s="91"/>
      <c r="E289" s="24"/>
      <c r="F289" s="1"/>
      <c r="G289" s="1"/>
      <c r="H289" s="1"/>
      <c r="I289" s="1"/>
      <c r="J289" s="1"/>
      <c r="K289" s="1"/>
      <c r="L289" s="255"/>
      <c r="M289" s="1"/>
      <c r="N289" s="1"/>
      <c r="O289" s="1"/>
      <c r="P289" s="24"/>
      <c r="Q289" s="1"/>
      <c r="R289" s="1"/>
      <c r="S289" s="1"/>
      <c r="T289" s="1"/>
      <c r="U289" s="1"/>
      <c r="V289" s="1"/>
      <c r="W289" s="1"/>
      <c r="X289" s="1"/>
      <c r="Y289" s="1"/>
      <c r="Z289" s="1"/>
      <c r="AA289" s="1"/>
      <c r="AB289" s="1"/>
    </row>
    <row r="290" spans="1:28" ht="15.75" customHeight="1">
      <c r="A290" s="24"/>
      <c r="B290" s="1"/>
      <c r="C290" s="1"/>
      <c r="D290" s="91"/>
      <c r="E290" s="24"/>
      <c r="F290" s="1"/>
      <c r="G290" s="1"/>
      <c r="H290" s="1"/>
      <c r="I290" s="1"/>
      <c r="J290" s="1"/>
      <c r="K290" s="1"/>
      <c r="L290" s="255"/>
      <c r="M290" s="1"/>
      <c r="N290" s="1"/>
      <c r="O290" s="1"/>
      <c r="P290" s="24"/>
      <c r="Q290" s="1"/>
      <c r="R290" s="1"/>
      <c r="S290" s="1"/>
      <c r="T290" s="1"/>
      <c r="U290" s="1"/>
      <c r="V290" s="1"/>
      <c r="W290" s="1"/>
      <c r="X290" s="1"/>
      <c r="Y290" s="1"/>
      <c r="Z290" s="1"/>
      <c r="AA290" s="1"/>
      <c r="AB290" s="1"/>
    </row>
    <row r="291" spans="1:28" ht="15.75" customHeight="1">
      <c r="A291" s="24"/>
      <c r="B291" s="1"/>
      <c r="C291" s="1"/>
      <c r="D291" s="91"/>
      <c r="E291" s="24"/>
      <c r="F291" s="1"/>
      <c r="G291" s="1"/>
      <c r="H291" s="1"/>
      <c r="I291" s="1"/>
      <c r="J291" s="1"/>
      <c r="K291" s="1"/>
      <c r="L291" s="255"/>
      <c r="M291" s="1"/>
      <c r="N291" s="1"/>
      <c r="O291" s="1"/>
      <c r="P291" s="24"/>
      <c r="Q291" s="1"/>
      <c r="R291" s="1"/>
      <c r="S291" s="1"/>
      <c r="T291" s="1"/>
      <c r="U291" s="1"/>
      <c r="V291" s="1"/>
      <c r="W291" s="1"/>
      <c r="X291" s="1"/>
      <c r="Y291" s="1"/>
      <c r="Z291" s="1"/>
      <c r="AA291" s="1"/>
      <c r="AB291" s="1"/>
    </row>
    <row r="292" spans="1:28" ht="15.75" customHeight="1">
      <c r="A292" s="24"/>
      <c r="B292" s="1"/>
      <c r="C292" s="1"/>
      <c r="D292" s="91"/>
      <c r="E292" s="24"/>
      <c r="F292" s="1"/>
      <c r="G292" s="1"/>
      <c r="H292" s="1"/>
      <c r="I292" s="1"/>
      <c r="J292" s="1"/>
      <c r="K292" s="1"/>
      <c r="L292" s="255"/>
      <c r="M292" s="1"/>
      <c r="N292" s="1"/>
      <c r="O292" s="1"/>
      <c r="P292" s="24"/>
      <c r="Q292" s="1"/>
      <c r="R292" s="1"/>
      <c r="S292" s="1"/>
      <c r="T292" s="1"/>
      <c r="U292" s="1"/>
      <c r="V292" s="1"/>
      <c r="W292" s="1"/>
      <c r="X292" s="1"/>
      <c r="Y292" s="1"/>
      <c r="Z292" s="1"/>
      <c r="AA292" s="1"/>
      <c r="AB292" s="1"/>
    </row>
    <row r="293" spans="1:28" ht="15.75" customHeight="1">
      <c r="A293" s="24"/>
      <c r="B293" s="1"/>
      <c r="C293" s="1"/>
      <c r="D293" s="91"/>
      <c r="E293" s="24"/>
      <c r="F293" s="1"/>
      <c r="G293" s="1"/>
      <c r="H293" s="1"/>
      <c r="I293" s="1"/>
      <c r="J293" s="1"/>
      <c r="K293" s="1"/>
      <c r="L293" s="255"/>
      <c r="M293" s="1"/>
      <c r="N293" s="1"/>
      <c r="O293" s="1"/>
      <c r="P293" s="24"/>
      <c r="Q293" s="1"/>
      <c r="R293" s="1"/>
      <c r="S293" s="1"/>
      <c r="T293" s="1"/>
      <c r="U293" s="1"/>
      <c r="V293" s="1"/>
      <c r="W293" s="1"/>
      <c r="X293" s="1"/>
      <c r="Y293" s="1"/>
      <c r="Z293" s="1"/>
      <c r="AA293" s="1"/>
      <c r="AB293" s="1"/>
    </row>
    <row r="294" spans="1:28" ht="15.75" customHeight="1">
      <c r="A294" s="24"/>
      <c r="B294" s="1"/>
      <c r="C294" s="1"/>
      <c r="D294" s="91"/>
      <c r="E294" s="24"/>
      <c r="F294" s="1"/>
      <c r="G294" s="1"/>
      <c r="H294" s="1"/>
      <c r="I294" s="1"/>
      <c r="J294" s="1"/>
      <c r="K294" s="1"/>
      <c r="L294" s="255"/>
      <c r="M294" s="1"/>
      <c r="N294" s="1"/>
      <c r="O294" s="1"/>
      <c r="P294" s="24"/>
      <c r="Q294" s="1"/>
      <c r="R294" s="1"/>
      <c r="S294" s="1"/>
      <c r="T294" s="1"/>
      <c r="U294" s="1"/>
      <c r="V294" s="1"/>
      <c r="W294" s="1"/>
      <c r="X294" s="1"/>
      <c r="Y294" s="1"/>
      <c r="Z294" s="1"/>
      <c r="AA294" s="1"/>
      <c r="AB294" s="1"/>
    </row>
    <row r="295" spans="1:28" ht="15.75" customHeight="1">
      <c r="A295" s="24"/>
      <c r="B295" s="1"/>
      <c r="C295" s="1"/>
      <c r="D295" s="91"/>
      <c r="E295" s="24"/>
      <c r="F295" s="1"/>
      <c r="G295" s="1"/>
      <c r="H295" s="1"/>
      <c r="I295" s="1"/>
      <c r="J295" s="1"/>
      <c r="K295" s="1"/>
      <c r="L295" s="255"/>
      <c r="M295" s="1"/>
      <c r="N295" s="1"/>
      <c r="O295" s="1"/>
      <c r="P295" s="24"/>
      <c r="Q295" s="1"/>
      <c r="R295" s="1"/>
      <c r="S295" s="1"/>
      <c r="T295" s="1"/>
      <c r="U295" s="1"/>
      <c r="V295" s="1"/>
      <c r="W295" s="1"/>
      <c r="X295" s="1"/>
      <c r="Y295" s="1"/>
      <c r="Z295" s="1"/>
      <c r="AA295" s="1"/>
      <c r="AB295" s="1"/>
    </row>
    <row r="296" spans="1:28" ht="15.75" customHeight="1">
      <c r="A296" s="24"/>
      <c r="B296" s="1"/>
      <c r="C296" s="1"/>
      <c r="D296" s="91"/>
      <c r="E296" s="24"/>
      <c r="F296" s="1"/>
      <c r="G296" s="1"/>
      <c r="H296" s="1"/>
      <c r="I296" s="1"/>
      <c r="J296" s="1"/>
      <c r="K296" s="1"/>
      <c r="L296" s="255"/>
      <c r="M296" s="1"/>
      <c r="N296" s="1"/>
      <c r="O296" s="1"/>
      <c r="P296" s="24"/>
      <c r="Q296" s="1"/>
      <c r="R296" s="1"/>
      <c r="S296" s="1"/>
      <c r="T296" s="1"/>
      <c r="U296" s="1"/>
      <c r="V296" s="1"/>
      <c r="W296" s="1"/>
      <c r="X296" s="1"/>
      <c r="Y296" s="1"/>
      <c r="Z296" s="1"/>
      <c r="AA296" s="1"/>
      <c r="AB296" s="1"/>
    </row>
    <row r="297" spans="1:28" ht="15.75" customHeight="1">
      <c r="A297" s="1"/>
      <c r="B297" s="1"/>
      <c r="C297" s="1"/>
      <c r="D297" s="9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9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9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9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9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9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9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9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9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9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9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9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9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9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9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9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9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9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9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9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9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9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9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9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9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9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9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9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9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9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9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9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9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9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9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9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9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9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9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9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9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9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9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9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9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9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9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9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9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9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9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9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9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9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9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9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9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9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9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9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9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9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9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9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9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9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9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9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9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9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9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9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9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9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9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9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9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9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9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9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9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9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9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9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9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9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9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9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9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9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9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9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9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9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9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9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9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9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9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9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9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9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9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9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9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9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9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9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9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9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9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9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9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9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9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9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9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9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9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9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9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9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9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9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9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9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9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9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9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9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9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9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9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9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9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9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9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9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9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9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9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9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9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9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9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9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9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9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9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9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9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9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9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9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9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9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9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9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9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9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9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9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9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9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9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9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9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9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9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9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9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9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9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9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9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9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9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9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9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9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9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9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9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9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9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9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9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9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9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9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9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9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9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9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9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9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9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9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9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9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9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9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9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9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9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9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9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9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9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9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9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9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9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9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9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9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9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9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9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9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9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9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9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9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9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9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9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9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9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9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9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9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9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9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9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9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9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9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9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9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9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9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9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9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9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9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9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9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9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9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9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9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9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9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9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9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9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9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9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9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9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9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9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9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9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9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9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9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9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9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9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9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9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9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9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9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9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9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9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9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9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9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9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9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9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9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9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9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9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9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9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9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9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9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9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9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9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9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9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9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9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9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9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9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9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9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9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9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9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9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9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9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9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9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9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9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9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9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9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9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9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9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9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9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9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9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9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9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9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9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9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9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9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9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9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9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9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9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9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9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9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9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9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9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9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9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9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9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9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9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9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9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9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9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9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9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9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9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9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9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9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9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9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9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9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9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9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9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9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9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9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9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9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9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9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9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9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9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9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9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9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9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9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9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9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9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9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9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9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9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9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9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9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9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9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9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9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9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9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9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9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9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9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9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9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9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9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9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9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9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9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9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9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9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9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9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9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9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9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9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9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9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9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9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9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9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9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9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9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9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9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9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9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9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9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9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9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9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9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9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9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9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9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9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9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9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9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9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9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9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9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9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9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9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9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9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9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9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9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9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9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9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9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9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9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9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9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9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9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9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9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9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9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9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9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9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9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9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9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9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9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9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9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9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9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9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9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9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9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9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9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9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9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9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9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9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9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9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9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9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9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9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9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9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9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9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9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9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9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9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9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9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9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9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9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9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9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9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9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9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9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9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9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9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9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9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9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9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9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9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9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9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9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9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9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9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9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9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9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9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9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9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9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9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9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9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9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9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9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9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9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9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9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9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9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9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9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9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9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9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9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9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9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9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9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9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9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9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9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9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9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9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9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9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9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9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9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9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9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9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9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9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9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9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9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9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9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9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9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9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9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9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9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9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9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9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9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9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9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9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9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9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9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9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9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9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9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9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9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9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9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9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9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9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9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9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9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9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9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9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9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9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9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9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9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9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9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9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9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9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9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9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9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9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9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9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9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9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9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9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9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9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9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9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9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9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9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9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9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9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9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9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9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9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9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9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9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9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9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9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9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9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9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9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9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9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9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9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9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9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9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9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9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9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9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9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9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9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9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9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9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9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9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9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9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9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9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9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9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9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9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9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9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9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9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9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9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9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9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9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9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9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9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9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rtiBuOcK8odsDoO/BRh++3lPTE54HUQXYUd+8wL0FuPlQOx/rBGnGaONhrix+wOhi0NheNzGp7+oy/jtAuSf5g==" saltValue="sHAcp4rZw/zOluZMsvbHzg==" spinCount="100000" sheet="1" objects="1" scenarios="1"/>
  <mergeCells count="5">
    <mergeCell ref="B5:D5"/>
    <mergeCell ref="F6:O6"/>
    <mergeCell ref="F26:O26"/>
    <mergeCell ref="Q5:W5"/>
    <mergeCell ref="F5:H5"/>
  </mergeCells>
  <conditionalFormatting sqref="G22:J22">
    <cfRule type="containsText" dxfId="10" priority="1" operator="containsText" text="Error">
      <formula>NOT(ISERROR(SEARCH(("Error"),(G22))))</formula>
    </cfRule>
  </conditionalFormatting>
  <conditionalFormatting sqref="G42">
    <cfRule type="containsText" dxfId="9" priority="2" operator="containsText" text="error">
      <formula>NOT(ISERROR(SEARCH(("error"),(G42))))</formula>
    </cfRule>
  </conditionalFormatting>
  <conditionalFormatting sqref="G43">
    <cfRule type="containsText" dxfId="8" priority="3" operator="containsText" text="error">
      <formula>NOT(ISERROR(SEARCH(("error"),(G43))))</formula>
    </cfRule>
  </conditionalFormatting>
  <conditionalFormatting sqref="G23">
    <cfRule type="containsText" dxfId="7" priority="4" operator="containsText" text="error">
      <formula>NOT(ISERROR(SEARCH(("error"),(G23))))</formula>
    </cfRule>
  </conditionalFormatting>
  <pageMargins left="0.7" right="0.7" top="0.75" bottom="0.75" header="0" footer="0"/>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8135"/>
    <outlinePr summaryBelow="0" summaryRight="0"/>
  </sheetPr>
  <dimension ref="A1:AD1000"/>
  <sheetViews>
    <sheetView showGridLines="0" workbookViewId="0">
      <selection activeCell="F6" sqref="F6"/>
    </sheetView>
  </sheetViews>
  <sheetFormatPr defaultColWidth="14.44140625" defaultRowHeight="15" customHeight="1"/>
  <cols>
    <col min="1" max="1" width="16.6640625" customWidth="1"/>
    <col min="2" max="2" width="10.33203125" customWidth="1"/>
    <col min="3" max="3" width="10.109375" customWidth="1"/>
    <col min="4" max="4" width="11.6640625" customWidth="1"/>
    <col min="5" max="5" width="13.33203125" customWidth="1"/>
    <col min="6" max="6" width="13.6640625" customWidth="1"/>
    <col min="7" max="7" width="12.109375" customWidth="1"/>
    <col min="8" max="8" width="11.33203125" customWidth="1"/>
    <col min="9" max="9" width="12.44140625" customWidth="1"/>
    <col min="10" max="10" width="12" customWidth="1"/>
    <col min="11" max="11" width="13.109375" customWidth="1"/>
    <col min="12" max="12" width="16.44140625" customWidth="1"/>
    <col min="13" max="13" width="14.88671875" customWidth="1"/>
    <col min="14" max="14" width="14.44140625" customWidth="1"/>
    <col min="15" max="15" width="12.109375" customWidth="1"/>
    <col min="16" max="16" width="14.5546875" customWidth="1"/>
    <col min="17" max="19" width="11.44140625" customWidth="1"/>
    <col min="20" max="30" width="17.33203125" customWidth="1"/>
  </cols>
  <sheetData>
    <row r="1" spans="1:30" ht="21">
      <c r="A1" s="256" t="s">
        <v>458</v>
      </c>
      <c r="B1" s="28"/>
      <c r="C1" s="28"/>
      <c r="D1" s="28"/>
      <c r="E1" s="257"/>
      <c r="F1" s="28"/>
      <c r="G1" s="94"/>
      <c r="H1" s="258"/>
      <c r="I1" s="27"/>
      <c r="J1" s="259"/>
      <c r="K1" s="259"/>
      <c r="L1" s="27" t="s">
        <v>459</v>
      </c>
      <c r="M1" s="28"/>
      <c r="N1" s="27"/>
      <c r="O1" s="27"/>
      <c r="P1" s="27"/>
      <c r="Q1" s="28"/>
      <c r="R1" s="28"/>
      <c r="S1" s="28"/>
      <c r="T1" s="28"/>
      <c r="U1" s="28"/>
      <c r="V1" s="28"/>
      <c r="W1" s="28"/>
      <c r="X1" s="28"/>
      <c r="Y1" s="28"/>
      <c r="Z1" s="28"/>
      <c r="AA1" s="28"/>
      <c r="AB1" s="28"/>
      <c r="AC1" s="28"/>
      <c r="AD1" s="28"/>
    </row>
    <row r="2" spans="1:30" ht="24" customHeight="1">
      <c r="A2" s="260"/>
      <c r="B2" s="260"/>
      <c r="C2" s="260"/>
      <c r="D2" s="261"/>
      <c r="E2" s="262" t="s">
        <v>460</v>
      </c>
      <c r="F2" s="263" t="s">
        <v>461</v>
      </c>
      <c r="G2" s="264" t="s">
        <v>462</v>
      </c>
      <c r="H2" s="264" t="s">
        <v>456</v>
      </c>
      <c r="I2" s="264" t="s">
        <v>463</v>
      </c>
      <c r="J2" s="1"/>
      <c r="K2" s="1"/>
      <c r="L2" s="249" t="s">
        <v>464</v>
      </c>
      <c r="M2" s="48" t="s">
        <v>465</v>
      </c>
      <c r="N2" s="265" t="s">
        <v>466</v>
      </c>
      <c r="O2" s="1"/>
      <c r="P2" s="1"/>
      <c r="Q2" s="1"/>
      <c r="R2" s="1"/>
      <c r="S2" s="1"/>
      <c r="T2" s="1"/>
      <c r="U2" s="1"/>
      <c r="V2" s="1"/>
      <c r="W2" s="1"/>
      <c r="X2" s="1"/>
    </row>
    <row r="3" spans="1:30" ht="16.5" customHeight="1">
      <c r="A3" s="970" t="s">
        <v>467</v>
      </c>
      <c r="B3" s="968"/>
      <c r="C3" s="968"/>
      <c r="D3" s="976"/>
      <c r="E3" s="266" t="s">
        <v>468</v>
      </c>
      <c r="F3" s="131">
        <f>J31+J49</f>
        <v>518.70000000000005</v>
      </c>
      <c r="G3" s="131">
        <f>H31+H49</f>
        <v>6119.0133333333324</v>
      </c>
      <c r="H3" s="131">
        <f>R31+R49</f>
        <v>3112.2</v>
      </c>
      <c r="I3" s="131">
        <f t="shared" ref="I3:I5" si="0">H3/12</f>
        <v>259.34999999999997</v>
      </c>
      <c r="J3" s="1"/>
      <c r="K3" s="1"/>
      <c r="L3" s="267" t="s">
        <v>469</v>
      </c>
      <c r="M3" s="267" t="s">
        <v>470</v>
      </c>
      <c r="N3" s="57">
        <v>7.0000000000000007E-2</v>
      </c>
      <c r="O3" s="1"/>
      <c r="P3" s="1"/>
      <c r="Q3" s="1"/>
      <c r="R3" s="1"/>
      <c r="S3" s="1"/>
      <c r="T3" s="1"/>
      <c r="U3" s="1"/>
      <c r="V3" s="1"/>
      <c r="W3" s="1"/>
      <c r="X3" s="1"/>
    </row>
    <row r="4" spans="1:30" ht="13.2">
      <c r="A4" s="968"/>
      <c r="B4" s="968"/>
      <c r="C4" s="968"/>
      <c r="D4" s="976"/>
      <c r="E4" s="266" t="str">
        <f>A52</f>
        <v>Media Beds</v>
      </c>
      <c r="F4" s="131">
        <f>I69+I87</f>
        <v>0</v>
      </c>
      <c r="G4" s="251"/>
      <c r="H4" s="131">
        <f>Q69+Q87</f>
        <v>0</v>
      </c>
      <c r="I4" s="131">
        <f t="shared" si="0"/>
        <v>0</v>
      </c>
      <c r="J4" s="1"/>
      <c r="K4" s="1"/>
      <c r="L4" s="267" t="s">
        <v>471</v>
      </c>
      <c r="M4" s="267" t="s">
        <v>472</v>
      </c>
      <c r="N4" s="57"/>
      <c r="O4" s="1"/>
      <c r="P4" s="1"/>
      <c r="Q4" s="1"/>
      <c r="R4" s="1"/>
      <c r="S4" s="1"/>
      <c r="T4" s="1"/>
      <c r="U4" s="1"/>
      <c r="V4" s="1"/>
      <c r="W4" s="1"/>
      <c r="X4" s="1"/>
    </row>
    <row r="5" spans="1:30" ht="13.2">
      <c r="A5" s="968"/>
      <c r="B5" s="968"/>
      <c r="C5" s="968"/>
      <c r="D5" s="976"/>
      <c r="E5" s="266" t="str">
        <f>A90</f>
        <v>Microgreens</v>
      </c>
      <c r="F5" s="131">
        <f>P107</f>
        <v>0</v>
      </c>
      <c r="G5" s="131">
        <f>'Plant &amp; Fish Production'!J96</f>
        <v>156</v>
      </c>
      <c r="H5" s="131">
        <f>L107</f>
        <v>0</v>
      </c>
      <c r="I5" s="131">
        <f t="shared" si="0"/>
        <v>0</v>
      </c>
      <c r="J5" s="1"/>
      <c r="K5" s="1"/>
      <c r="L5" s="267" t="s">
        <v>473</v>
      </c>
      <c r="M5" s="267" t="s">
        <v>474</v>
      </c>
      <c r="N5" s="57"/>
      <c r="O5" s="1"/>
      <c r="P5" s="1"/>
      <c r="Q5" s="1"/>
      <c r="R5" s="1"/>
      <c r="S5" s="1"/>
      <c r="T5" s="1"/>
      <c r="U5" s="1"/>
      <c r="V5" s="1"/>
      <c r="W5" s="1"/>
      <c r="X5" s="1"/>
    </row>
    <row r="6" spans="1:30" ht="13.2">
      <c r="A6" s="968"/>
      <c r="B6" s="968"/>
      <c r="C6" s="968"/>
      <c r="D6" s="976"/>
      <c r="E6" s="268" t="s">
        <v>475</v>
      </c>
      <c r="F6" s="269" t="str">
        <f>D10</f>
        <v/>
      </c>
      <c r="G6" s="270" t="str">
        <f>'Plant &amp; Fish Production'!C72</f>
        <v/>
      </c>
      <c r="H6" s="269" t="str">
        <f>H12</f>
        <v/>
      </c>
      <c r="I6" s="269">
        <f>IFERROR(H6/12, 0)</f>
        <v>0</v>
      </c>
      <c r="J6" s="1"/>
      <c r="K6" s="1"/>
      <c r="L6" s="267" t="str">
        <f>IF('Please Read First'!C11="metric","kg", "lb")</f>
        <v>lb</v>
      </c>
      <c r="M6" s="267" t="s">
        <v>476</v>
      </c>
      <c r="N6" s="57"/>
      <c r="O6" s="1"/>
      <c r="P6" s="1"/>
      <c r="Q6" s="1"/>
      <c r="R6" s="1"/>
      <c r="S6" s="1"/>
      <c r="T6" s="1"/>
      <c r="U6" s="1"/>
      <c r="V6" s="1"/>
      <c r="W6" s="1"/>
      <c r="X6" s="1"/>
    </row>
    <row r="7" spans="1:30" ht="26.4">
      <c r="A7" s="260"/>
      <c r="B7" s="260"/>
      <c r="C7" s="260"/>
      <c r="D7" s="261"/>
      <c r="E7" s="271" t="s">
        <v>432</v>
      </c>
      <c r="F7" s="272">
        <f>SUM(F3:F6)</f>
        <v>518.70000000000005</v>
      </c>
      <c r="G7" s="273"/>
      <c r="H7" s="274">
        <f t="shared" ref="H7:I7" si="1">SUM(H3:H6)</f>
        <v>3112.2</v>
      </c>
      <c r="I7" s="275">
        <f t="shared" si="1"/>
        <v>259.34999999999997</v>
      </c>
      <c r="J7" s="276"/>
      <c r="K7" s="1"/>
      <c r="L7" s="277" t="s">
        <v>477</v>
      </c>
      <c r="M7" s="277" t="s">
        <v>478</v>
      </c>
      <c r="N7" s="57"/>
      <c r="O7" s="1"/>
      <c r="P7" s="1"/>
      <c r="Q7" s="1"/>
      <c r="R7" s="1"/>
      <c r="S7" s="1"/>
      <c r="T7" s="1"/>
      <c r="U7" s="1"/>
      <c r="V7" s="1"/>
      <c r="W7" s="1"/>
      <c r="X7" s="1"/>
    </row>
    <row r="8" spans="1:30" ht="22.8">
      <c r="A8" s="278" t="s">
        <v>479</v>
      </c>
      <c r="B8" s="279"/>
      <c r="C8" s="6" t="s">
        <v>480</v>
      </c>
      <c r="D8" s="280"/>
      <c r="E8" s="279"/>
      <c r="F8" s="279"/>
      <c r="G8" s="279"/>
      <c r="H8" s="281"/>
      <c r="I8" s="281"/>
      <c r="J8" s="279"/>
      <c r="K8" s="1"/>
      <c r="L8" s="267" t="s">
        <v>481</v>
      </c>
      <c r="M8" s="267" t="s">
        <v>482</v>
      </c>
      <c r="N8" s="57"/>
      <c r="O8" s="1"/>
      <c r="P8" s="1"/>
      <c r="Q8" s="28"/>
      <c r="R8" s="28"/>
      <c r="S8" s="28"/>
      <c r="T8" s="28"/>
      <c r="U8" s="28"/>
      <c r="V8" s="28"/>
      <c r="W8" s="28"/>
      <c r="X8" s="28"/>
      <c r="Y8" s="28"/>
      <c r="Z8" s="28"/>
      <c r="AA8" s="28"/>
      <c r="AB8" s="28"/>
      <c r="AC8" s="28"/>
      <c r="AD8" s="28"/>
    </row>
    <row r="9" spans="1:30" ht="20.399999999999999">
      <c r="A9" s="282" t="s">
        <v>475</v>
      </c>
      <c r="B9" s="283" t="s">
        <v>483</v>
      </c>
      <c r="C9" s="283" t="s">
        <v>484</v>
      </c>
      <c r="D9" s="284" t="s">
        <v>485</v>
      </c>
      <c r="E9" s="284" t="s">
        <v>486</v>
      </c>
      <c r="F9" s="283" t="s">
        <v>487</v>
      </c>
      <c r="G9" s="283" t="s">
        <v>488</v>
      </c>
      <c r="H9" s="283" t="s">
        <v>489</v>
      </c>
      <c r="I9" s="283" t="s">
        <v>490</v>
      </c>
      <c r="J9" s="1"/>
      <c r="K9" s="279"/>
      <c r="L9" s="267" t="s">
        <v>491</v>
      </c>
      <c r="M9" s="267" t="s">
        <v>492</v>
      </c>
      <c r="N9" s="57"/>
      <c r="O9" s="1"/>
      <c r="P9" s="1"/>
      <c r="Q9" s="1"/>
      <c r="R9" s="1"/>
      <c r="S9" s="1"/>
      <c r="T9" s="1"/>
      <c r="U9" s="1"/>
      <c r="V9" s="1"/>
      <c r="W9" s="1"/>
      <c r="X9" s="1"/>
    </row>
    <row r="10" spans="1:30" ht="13.2">
      <c r="A10" s="126"/>
      <c r="B10" s="128">
        <f>'Plant &amp; Fish Production'!C62</f>
        <v>1</v>
      </c>
      <c r="C10" s="65" t="str">
        <f>'Plant &amp; Fish Production'!C74</f>
        <v/>
      </c>
      <c r="D10" s="65" t="str">
        <f>'Plant &amp; Fish Production'!C73</f>
        <v/>
      </c>
      <c r="E10" s="65" t="str">
        <f>'Plant &amp; Fish Production'!C78</f>
        <v/>
      </c>
      <c r="F10" s="252">
        <f>IFERROR(12/B10,"")</f>
        <v>12</v>
      </c>
      <c r="G10" s="57"/>
      <c r="H10" s="57"/>
      <c r="I10" s="58" t="str">
        <f>IFERROR(E10*G10+H10, "")</f>
        <v/>
      </c>
      <c r="J10" s="1"/>
      <c r="K10" s="94"/>
      <c r="L10" s="285" t="s">
        <v>493</v>
      </c>
      <c r="M10" s="285"/>
      <c r="N10" s="286"/>
      <c r="O10" s="1"/>
      <c r="P10" s="1"/>
      <c r="Q10" s="1"/>
      <c r="R10" s="1"/>
      <c r="S10" s="1"/>
      <c r="T10" s="1"/>
      <c r="U10" s="1"/>
      <c r="V10" s="1"/>
      <c r="W10" s="1"/>
      <c r="X10" s="1"/>
    </row>
    <row r="11" spans="1:30" ht="20.399999999999999">
      <c r="A11" s="283" t="s">
        <v>494</v>
      </c>
      <c r="B11" s="287" t="str">
        <f>IF('Please Read First'!$C$11="metric", "Daily feed in kg", "Daily feed in lbs")</f>
        <v>Daily feed in lbs</v>
      </c>
      <c r="C11" s="287" t="str">
        <f>IF('Please Read First'!$C$11="metric", "Annual feed in kg", "Annual feed in lbs")</f>
        <v>Annual feed in lbs</v>
      </c>
      <c r="D11" s="288" t="str">
        <f>IF('Please Read First'!$C$11="metric", "Feed cost per kg", "Feed cost per lb")</f>
        <v>Feed cost per lb</v>
      </c>
      <c r="E11" s="288" t="s">
        <v>495</v>
      </c>
      <c r="F11" s="288" t="s">
        <v>496</v>
      </c>
      <c r="G11" s="288" t="str">
        <f>IF('Please Read First'!$C$11="metric", "Sale price per kg", "Sale price per lb")</f>
        <v>Sale price per lb</v>
      </c>
      <c r="H11" s="288" t="s">
        <v>456</v>
      </c>
      <c r="I11" s="288" t="s">
        <v>497</v>
      </c>
      <c r="J11" s="1"/>
      <c r="K11" s="1"/>
      <c r="L11" s="289"/>
      <c r="M11" s="289"/>
      <c r="N11" s="290"/>
      <c r="O11" s="1"/>
      <c r="P11" s="1"/>
      <c r="Q11" s="1"/>
      <c r="R11" s="1"/>
      <c r="S11" s="1"/>
      <c r="T11" s="1"/>
      <c r="U11" s="1"/>
      <c r="V11" s="1"/>
      <c r="W11" s="1"/>
      <c r="X11" s="1"/>
    </row>
    <row r="12" spans="1:30" ht="13.2">
      <c r="A12" s="291">
        <f>'Plant &amp; Fish Production'!C56</f>
        <v>0</v>
      </c>
      <c r="B12" s="292" t="str">
        <f>'Plant &amp; Fish Production'!C69</f>
        <v/>
      </c>
      <c r="C12" s="293" t="str">
        <f>'Plant &amp; Fish Production'!C70</f>
        <v/>
      </c>
      <c r="D12" s="57"/>
      <c r="E12" s="58" t="str">
        <f>IFERROR(D12*B12*30, "")</f>
        <v/>
      </c>
      <c r="F12" s="58" t="str">
        <f>IFERROR(E12*12, "")</f>
        <v/>
      </c>
      <c r="G12" s="57"/>
      <c r="H12" s="58" t="str">
        <f>IFERROR(G12*D10, "")</f>
        <v/>
      </c>
      <c r="I12" s="58" t="str">
        <f>IFERROR(H12/12, "")</f>
        <v/>
      </c>
      <c r="J12" s="1"/>
      <c r="K12" s="1"/>
      <c r="L12" s="967"/>
      <c r="M12" s="968"/>
      <c r="N12" s="968"/>
      <c r="O12" s="1"/>
      <c r="P12" s="1"/>
      <c r="Q12" s="1"/>
      <c r="R12" s="1"/>
      <c r="S12" s="1"/>
      <c r="T12" s="1"/>
      <c r="U12" s="1"/>
      <c r="V12" s="1"/>
      <c r="W12" s="1"/>
      <c r="X12" s="1"/>
    </row>
    <row r="13" spans="1:30" ht="22.8">
      <c r="A13" s="278"/>
      <c r="B13" s="1"/>
      <c r="C13" s="1"/>
      <c r="D13" s="1"/>
      <c r="E13" s="13"/>
      <c r="F13" s="1"/>
      <c r="G13" s="74"/>
      <c r="H13" s="74"/>
      <c r="I13" s="1"/>
      <c r="J13" s="1"/>
      <c r="K13" s="1"/>
      <c r="L13" s="968"/>
      <c r="M13" s="968"/>
      <c r="N13" s="968"/>
      <c r="O13" s="1"/>
      <c r="P13" s="1"/>
      <c r="Q13" s="1"/>
      <c r="R13" s="1"/>
      <c r="S13" s="1"/>
      <c r="T13" s="1"/>
      <c r="U13" s="1"/>
      <c r="V13" s="1"/>
      <c r="W13" s="1"/>
      <c r="X13" s="1"/>
    </row>
    <row r="14" spans="1:30" ht="22.8">
      <c r="A14" s="278" t="s">
        <v>498</v>
      </c>
      <c r="B14" s="1"/>
      <c r="C14" s="1"/>
      <c r="D14" s="1"/>
      <c r="E14" s="13"/>
      <c r="F14" s="1"/>
      <c r="G14" s="74"/>
      <c r="H14" s="74"/>
      <c r="I14" s="1"/>
      <c r="J14" s="1"/>
      <c r="K14" s="1"/>
      <c r="L14" s="1"/>
      <c r="M14" s="1"/>
      <c r="N14" s="1"/>
      <c r="O14" s="1"/>
      <c r="P14" s="1"/>
      <c r="Q14" s="1"/>
      <c r="R14" s="1"/>
      <c r="S14" s="1"/>
      <c r="T14" s="1"/>
      <c r="U14" s="1"/>
      <c r="V14" s="1"/>
      <c r="W14" s="1"/>
      <c r="X14" s="1"/>
    </row>
    <row r="15" spans="1:30" ht="13.2">
      <c r="A15" s="294" t="str">
        <f>'Plant &amp; Fish Production'!F6</f>
        <v>DWC - Summer Season: Apr - Sep</v>
      </c>
      <c r="B15" s="295"/>
      <c r="C15" s="295"/>
      <c r="D15" s="295"/>
      <c r="E15" s="295"/>
      <c r="F15" s="295"/>
      <c r="G15" s="295"/>
      <c r="H15" s="295"/>
      <c r="I15" s="295"/>
      <c r="J15" s="295"/>
      <c r="K15" s="296"/>
      <c r="L15" s="297"/>
      <c r="M15" s="297"/>
      <c r="N15" s="295"/>
      <c r="O15" s="295"/>
      <c r="P15" s="295"/>
      <c r="Q15" s="295"/>
      <c r="R15" s="295"/>
      <c r="S15" s="298"/>
      <c r="T15" s="1"/>
      <c r="U15" s="1"/>
      <c r="V15" s="1"/>
      <c r="W15" s="1"/>
      <c r="X15" s="1"/>
    </row>
    <row r="16" spans="1:30" ht="30.75" customHeight="1">
      <c r="A16" s="299" t="s">
        <v>359</v>
      </c>
      <c r="B16" s="300" t="s">
        <v>499</v>
      </c>
      <c r="C16" s="300" t="s">
        <v>500</v>
      </c>
      <c r="D16" s="301" t="s">
        <v>501</v>
      </c>
      <c r="E16" s="302" t="s">
        <v>502</v>
      </c>
      <c r="F16" s="302" t="s">
        <v>503</v>
      </c>
      <c r="G16" s="302" t="s">
        <v>504</v>
      </c>
      <c r="H16" s="302" t="s">
        <v>505</v>
      </c>
      <c r="I16" s="303" t="str">
        <f>IF('Please Read First'!$C$11="metric", "Target harvest weight per plant in kg", "Target harvest weight per plant in oz")</f>
        <v>Target harvest weight per plant in oz</v>
      </c>
      <c r="J16" s="303" t="str">
        <f>IF('Please Read First'!$C$11="metric", "Total harvest weight in kg", "Total harvest weight in lbs")</f>
        <v>Total harvest weight in lbs</v>
      </c>
      <c r="K16" s="304" t="s">
        <v>506</v>
      </c>
      <c r="L16" s="304" t="s">
        <v>507</v>
      </c>
      <c r="M16" s="303" t="s">
        <v>508</v>
      </c>
      <c r="N16" s="303" t="s">
        <v>509</v>
      </c>
      <c r="O16" s="303" t="s">
        <v>510</v>
      </c>
      <c r="P16" s="303" t="s">
        <v>511</v>
      </c>
      <c r="Q16" s="305" t="s">
        <v>512</v>
      </c>
      <c r="R16" s="305" t="s">
        <v>513</v>
      </c>
      <c r="S16" s="306" t="s">
        <v>514</v>
      </c>
      <c r="T16" s="1"/>
      <c r="U16" s="1"/>
      <c r="V16" s="1"/>
      <c r="W16" s="1"/>
      <c r="X16" s="22"/>
      <c r="Y16" s="22"/>
      <c r="Z16" s="22"/>
      <c r="AA16" s="22"/>
      <c r="AB16" s="22"/>
      <c r="AC16" s="22"/>
      <c r="AD16" s="22"/>
    </row>
    <row r="17" spans="1:24" ht="13.2">
      <c r="A17" s="307" t="str">
        <f>IF('Plant &amp; Fish Production'!F8="", "", 'Plant &amp; Fish Production'!F8)</f>
        <v>Romaine</v>
      </c>
      <c r="B17" s="57">
        <v>0.01</v>
      </c>
      <c r="C17" s="57">
        <v>0.06</v>
      </c>
      <c r="D17" s="58">
        <f t="shared" ref="D17:D30" si="2">IF(B17="","",IF(C17="","",C17+B17))</f>
        <v>6.9999999999999993E-2</v>
      </c>
      <c r="E17" s="131">
        <f>'Plant &amp; Fish Production'!M8</f>
        <v>1456</v>
      </c>
      <c r="F17" s="58">
        <f t="shared" ref="F17:F30" si="3">IF(D17="","",IF(E17="","",D17*E17))</f>
        <v>101.91999999999999</v>
      </c>
      <c r="G17" s="127">
        <f>IF('Plant &amp; Fish Production'!N8="", "", 'Plant &amp; Fish Production'!N8)</f>
        <v>0.05</v>
      </c>
      <c r="H17" s="131">
        <f t="shared" ref="H17:H30" si="4">IF(G17="","",IF(E17="","",E17*(1-G17)))</f>
        <v>1383.2</v>
      </c>
      <c r="I17" s="129">
        <v>6</v>
      </c>
      <c r="J17" s="131">
        <f>IF(H17="","",IF(I17="","",IF('Please Read First'!$C$11="metric",'REV &amp; COGS'!H17*'REV &amp; COGS'!I17,(I17/16)*H17)))</f>
        <v>518.70000000000005</v>
      </c>
      <c r="K17" s="308" t="s">
        <v>471</v>
      </c>
      <c r="L17" s="309" t="s">
        <v>472</v>
      </c>
      <c r="M17" s="252">
        <f t="shared" ref="M17:M30" si="5">IF(L17="","", IF(L17=$M$3,$N$3,IF(L17=$M$4,$N$4,IF(L17=$M$5,$N$5,IF(L17=$M$6,$N$6,IF(L17=$M$7,$N$7,IF(L17=$M$8,$N$8,IF(L17=$M$9,$N$9,IF(L17=$M$10,$N$10,IF(L17=$M$11,$N$11))))))))))</f>
        <v>0</v>
      </c>
      <c r="N17" s="252">
        <f t="shared" ref="N17:N30" si="6">IF(B17="","",IF(C17="","",IF(K17="","",IF(M17="","",IF(H17=0,0,IF(K17=$L$4,D17*24+M17,IF(K17=$L$3,D17*12+M17,IF(K17=$L$5,D17+M17,IF(K17=$L$6,D17*H17/J17+M17,IF(K17=$L$7,D17*3+M17,IF(K17=$L$8,D17*6+M17)))))))))))</f>
        <v>1.6799999999999997</v>
      </c>
      <c r="O17" s="128">
        <f t="shared" ref="O17:O30" si="7">IF(H17="","",IF(K17="","",IF(K17=$L$4,H17/24,IF(K17=$L$3,H17/12,IF(K17=$L$5,H17,IF(K17=$L$6,J17,IF(K17=$L$7,H17/3,IF(K17=$L$8,H17/6,"error"))))))))</f>
        <v>57.633333333333333</v>
      </c>
      <c r="P17" s="58">
        <f t="shared" ref="P17:P30" si="8">IF(O17="","",IF(M17="","",M17*O17))</f>
        <v>0</v>
      </c>
      <c r="Q17" s="57">
        <v>54</v>
      </c>
      <c r="R17" s="252">
        <f t="shared" ref="R17:R30" si="9">IF(O17="", "", Q17*O17)</f>
        <v>3112.2</v>
      </c>
      <c r="S17" s="310">
        <f t="shared" ref="S17:S30" si="10">IF(R17="", "", R17/6)</f>
        <v>518.69999999999993</v>
      </c>
      <c r="T17" s="1"/>
      <c r="U17" s="1"/>
      <c r="V17" s="1"/>
      <c r="W17" s="1"/>
      <c r="X17" s="1"/>
    </row>
    <row r="18" spans="1:24" ht="13.2">
      <c r="A18" s="307" t="str">
        <f>IF('Plant &amp; Fish Production'!F9="", "", 'Plant &amp; Fish Production'!F9)</f>
        <v>Bibb Lettuce</v>
      </c>
      <c r="B18" s="57"/>
      <c r="C18" s="57"/>
      <c r="D18" s="58" t="str">
        <f t="shared" si="2"/>
        <v/>
      </c>
      <c r="E18" s="131">
        <f>'Plant &amp; Fish Production'!M9</f>
        <v>1040</v>
      </c>
      <c r="F18" s="58" t="str">
        <f t="shared" si="3"/>
        <v/>
      </c>
      <c r="G18" s="127">
        <f>IF('Plant &amp; Fish Production'!N9="", "", 'Plant &amp; Fish Production'!N9)</f>
        <v>0.05</v>
      </c>
      <c r="H18" s="131">
        <f t="shared" si="4"/>
        <v>988</v>
      </c>
      <c r="I18" s="129"/>
      <c r="J18" s="131" t="str">
        <f>IF(H18="","",IF(I18="","",IF('Please Read First'!$C$11="metric",'REV &amp; COGS'!H18*'REV &amp; COGS'!I18,(I18/16)*H18)))</f>
        <v/>
      </c>
      <c r="K18" s="308"/>
      <c r="L18" s="309"/>
      <c r="M18" s="252" t="str">
        <f t="shared" si="5"/>
        <v/>
      </c>
      <c r="N18" s="252" t="str">
        <f t="shared" si="6"/>
        <v/>
      </c>
      <c r="O18" s="128" t="str">
        <f t="shared" si="7"/>
        <v/>
      </c>
      <c r="P18" s="58" t="str">
        <f t="shared" si="8"/>
        <v/>
      </c>
      <c r="Q18" s="57"/>
      <c r="R18" s="252" t="str">
        <f t="shared" si="9"/>
        <v/>
      </c>
      <c r="S18" s="310" t="str">
        <f t="shared" si="10"/>
        <v/>
      </c>
      <c r="T18" s="1"/>
      <c r="U18" s="1"/>
      <c r="V18" s="1"/>
      <c r="W18" s="1"/>
      <c r="X18" s="1"/>
    </row>
    <row r="19" spans="1:24" ht="13.2">
      <c r="A19" s="307" t="str">
        <f>IF('Plant &amp; Fish Production'!F10="", "", 'Plant &amp; Fish Production'!F10)</f>
        <v>Green Star</v>
      </c>
      <c r="B19" s="57"/>
      <c r="C19" s="57"/>
      <c r="D19" s="58" t="str">
        <f t="shared" si="2"/>
        <v/>
      </c>
      <c r="E19" s="131">
        <f>'Plant &amp; Fish Production'!M10</f>
        <v>1386.6666666666667</v>
      </c>
      <c r="F19" s="58" t="str">
        <f t="shared" si="3"/>
        <v/>
      </c>
      <c r="G19" s="127">
        <f>IF('Plant &amp; Fish Production'!N10="", "", 'Plant &amp; Fish Production'!N10)</f>
        <v>0.05</v>
      </c>
      <c r="H19" s="131">
        <f t="shared" si="4"/>
        <v>1317.3333333333333</v>
      </c>
      <c r="I19" s="129"/>
      <c r="J19" s="131" t="str">
        <f>IF(H19="","",IF(I19="","",IF('Please Read First'!$C$11="metric",'REV &amp; COGS'!H19*'REV &amp; COGS'!I19,(I19/16)*H19)))</f>
        <v/>
      </c>
      <c r="K19" s="308"/>
      <c r="L19" s="309"/>
      <c r="M19" s="252" t="str">
        <f t="shared" si="5"/>
        <v/>
      </c>
      <c r="N19" s="252" t="str">
        <f t="shared" si="6"/>
        <v/>
      </c>
      <c r="O19" s="128" t="str">
        <f t="shared" si="7"/>
        <v/>
      </c>
      <c r="P19" s="58" t="str">
        <f t="shared" si="8"/>
        <v/>
      </c>
      <c r="Q19" s="57"/>
      <c r="R19" s="252" t="str">
        <f t="shared" si="9"/>
        <v/>
      </c>
      <c r="S19" s="310" t="str">
        <f t="shared" si="10"/>
        <v/>
      </c>
      <c r="T19" s="1"/>
      <c r="U19" s="1"/>
      <c r="V19" s="1"/>
      <c r="W19" s="1"/>
      <c r="X19" s="1"/>
    </row>
    <row r="20" spans="1:24" ht="13.2">
      <c r="A20" s="307" t="str">
        <f>IF('Plant &amp; Fish Production'!F11="", "", 'Plant &amp; Fish Production'!F11)</f>
        <v>Mustard Greens</v>
      </c>
      <c r="B20" s="57"/>
      <c r="C20" s="57"/>
      <c r="D20" s="58" t="str">
        <f t="shared" si="2"/>
        <v/>
      </c>
      <c r="E20" s="131">
        <f>'Plant &amp; Fish Production'!M11</f>
        <v>1560</v>
      </c>
      <c r="F20" s="58" t="str">
        <f t="shared" si="3"/>
        <v/>
      </c>
      <c r="G20" s="127">
        <f>IF('Plant &amp; Fish Production'!N11="", "", 'Plant &amp; Fish Production'!N11)</f>
        <v>0.05</v>
      </c>
      <c r="H20" s="131">
        <f t="shared" si="4"/>
        <v>1482</v>
      </c>
      <c r="I20" s="129"/>
      <c r="J20" s="131" t="str">
        <f>IF(H20="","",IF(I20="","",IF('Please Read First'!$C$11="metric",'REV &amp; COGS'!H20*'REV &amp; COGS'!I20,(I20/16)*H20)))</f>
        <v/>
      </c>
      <c r="K20" s="308"/>
      <c r="L20" s="309"/>
      <c r="M20" s="252" t="str">
        <f t="shared" si="5"/>
        <v/>
      </c>
      <c r="N20" s="252" t="str">
        <f t="shared" si="6"/>
        <v/>
      </c>
      <c r="O20" s="128" t="str">
        <f t="shared" si="7"/>
        <v/>
      </c>
      <c r="P20" s="58" t="str">
        <f t="shared" si="8"/>
        <v/>
      </c>
      <c r="Q20" s="57"/>
      <c r="R20" s="252" t="str">
        <f t="shared" si="9"/>
        <v/>
      </c>
      <c r="S20" s="310" t="str">
        <f t="shared" si="10"/>
        <v/>
      </c>
      <c r="T20" s="1"/>
      <c r="U20" s="1"/>
      <c r="V20" s="1"/>
      <c r="W20" s="1"/>
      <c r="X20" s="1"/>
    </row>
    <row r="21" spans="1:24" ht="15.75" customHeight="1">
      <c r="A21" s="307" t="str">
        <f>IF('Plant &amp; Fish Production'!F12="", "", 'Plant &amp; Fish Production'!F12)</f>
        <v>Basil</v>
      </c>
      <c r="B21" s="57"/>
      <c r="C21" s="57"/>
      <c r="D21" s="58" t="str">
        <f t="shared" si="2"/>
        <v/>
      </c>
      <c r="E21" s="131">
        <f>'Plant &amp; Fish Production'!M12</f>
        <v>998.40000000000009</v>
      </c>
      <c r="F21" s="58" t="str">
        <f t="shared" si="3"/>
        <v/>
      </c>
      <c r="G21" s="127">
        <f>IF('Plant &amp; Fish Production'!N12="", "", 'Plant &amp; Fish Production'!N12)</f>
        <v>0.05</v>
      </c>
      <c r="H21" s="131">
        <f t="shared" si="4"/>
        <v>948.48</v>
      </c>
      <c r="I21" s="129"/>
      <c r="J21" s="131" t="str">
        <f>IF(H21="","",IF(I21="","",IF('Please Read First'!$C$11="metric",'REV &amp; COGS'!H21*'REV &amp; COGS'!I21,(I21/16)*H21)))</f>
        <v/>
      </c>
      <c r="K21" s="308"/>
      <c r="L21" s="309"/>
      <c r="M21" s="252" t="str">
        <f t="shared" si="5"/>
        <v/>
      </c>
      <c r="N21" s="252" t="str">
        <f t="shared" si="6"/>
        <v/>
      </c>
      <c r="O21" s="128" t="str">
        <f t="shared" si="7"/>
        <v/>
      </c>
      <c r="P21" s="58" t="str">
        <f t="shared" si="8"/>
        <v/>
      </c>
      <c r="Q21" s="57"/>
      <c r="R21" s="252" t="str">
        <f t="shared" si="9"/>
        <v/>
      </c>
      <c r="S21" s="310" t="str">
        <f t="shared" si="10"/>
        <v/>
      </c>
      <c r="T21" s="1"/>
      <c r="U21" s="1"/>
      <c r="V21" s="1"/>
      <c r="W21" s="1"/>
      <c r="X21" s="1"/>
    </row>
    <row r="22" spans="1:24" ht="15.75" customHeight="1">
      <c r="A22" s="307" t="str">
        <f>IF('Plant &amp; Fish Production'!F13="", "", 'Plant &amp; Fish Production'!F13)</f>
        <v/>
      </c>
      <c r="B22" s="57"/>
      <c r="C22" s="57"/>
      <c r="D22" s="58" t="str">
        <f t="shared" si="2"/>
        <v/>
      </c>
      <c r="E22" s="131" t="str">
        <f>'Plant &amp; Fish Production'!M13</f>
        <v/>
      </c>
      <c r="F22" s="58" t="str">
        <f t="shared" si="3"/>
        <v/>
      </c>
      <c r="G22" s="127" t="str">
        <f>IF('Plant &amp; Fish Production'!N13="", "", 'Plant &amp; Fish Production'!N13)</f>
        <v/>
      </c>
      <c r="H22" s="131" t="str">
        <f t="shared" si="4"/>
        <v/>
      </c>
      <c r="I22" s="129"/>
      <c r="J22" s="131" t="str">
        <f>IF(H22="","",IF(I22="","",IF('Please Read First'!$C$11="metric",'REV &amp; COGS'!H22*'REV &amp; COGS'!I22,(I22/16)*H22)))</f>
        <v/>
      </c>
      <c r="K22" s="308"/>
      <c r="L22" s="309"/>
      <c r="M22" s="252" t="str">
        <f t="shared" si="5"/>
        <v/>
      </c>
      <c r="N22" s="252" t="str">
        <f t="shared" si="6"/>
        <v/>
      </c>
      <c r="O22" s="128" t="str">
        <f t="shared" si="7"/>
        <v/>
      </c>
      <c r="P22" s="58" t="str">
        <f t="shared" si="8"/>
        <v/>
      </c>
      <c r="Q22" s="57"/>
      <c r="R22" s="252" t="str">
        <f t="shared" si="9"/>
        <v/>
      </c>
      <c r="S22" s="310" t="str">
        <f t="shared" si="10"/>
        <v/>
      </c>
      <c r="T22" s="1"/>
      <c r="U22" s="1"/>
      <c r="V22" s="1"/>
      <c r="W22" s="1"/>
      <c r="X22" s="1"/>
    </row>
    <row r="23" spans="1:24" ht="15.75" customHeight="1">
      <c r="A23" s="307" t="str">
        <f>IF('Plant &amp; Fish Production'!F14="", "", 'Plant &amp; Fish Production'!F14)</f>
        <v/>
      </c>
      <c r="B23" s="57"/>
      <c r="C23" s="57"/>
      <c r="D23" s="58" t="str">
        <f t="shared" si="2"/>
        <v/>
      </c>
      <c r="E23" s="131" t="str">
        <f>'Plant &amp; Fish Production'!M14</f>
        <v/>
      </c>
      <c r="F23" s="58" t="str">
        <f t="shared" si="3"/>
        <v/>
      </c>
      <c r="G23" s="127" t="str">
        <f>IF('Plant &amp; Fish Production'!N14="", "", 'Plant &amp; Fish Production'!N14)</f>
        <v/>
      </c>
      <c r="H23" s="131" t="str">
        <f t="shared" si="4"/>
        <v/>
      </c>
      <c r="I23" s="129"/>
      <c r="J23" s="131" t="str">
        <f>IF(H23="","",IF(I23="","",IF('Please Read First'!$C$11="metric",'REV &amp; COGS'!H23*'REV &amp; COGS'!I23,(I23/16)*H23)))</f>
        <v/>
      </c>
      <c r="K23" s="308"/>
      <c r="L23" s="309"/>
      <c r="M23" s="252" t="str">
        <f t="shared" si="5"/>
        <v/>
      </c>
      <c r="N23" s="252" t="str">
        <f t="shared" si="6"/>
        <v/>
      </c>
      <c r="O23" s="128" t="str">
        <f t="shared" si="7"/>
        <v/>
      </c>
      <c r="P23" s="58" t="str">
        <f t="shared" si="8"/>
        <v/>
      </c>
      <c r="Q23" s="57"/>
      <c r="R23" s="252" t="str">
        <f t="shared" si="9"/>
        <v/>
      </c>
      <c r="S23" s="310" t="str">
        <f t="shared" si="10"/>
        <v/>
      </c>
      <c r="T23" s="1"/>
      <c r="U23" s="1"/>
      <c r="V23" s="1"/>
      <c r="W23" s="1"/>
      <c r="X23" s="1"/>
    </row>
    <row r="24" spans="1:24" ht="15.75" customHeight="1">
      <c r="A24" s="307" t="str">
        <f>IF('Plant &amp; Fish Production'!F15="", "", 'Plant &amp; Fish Production'!F15)</f>
        <v/>
      </c>
      <c r="B24" s="57"/>
      <c r="C24" s="57"/>
      <c r="D24" s="58" t="str">
        <f t="shared" si="2"/>
        <v/>
      </c>
      <c r="E24" s="131" t="str">
        <f>'Plant &amp; Fish Production'!M15</f>
        <v/>
      </c>
      <c r="F24" s="58" t="str">
        <f t="shared" si="3"/>
        <v/>
      </c>
      <c r="G24" s="127" t="str">
        <f>IF('Plant &amp; Fish Production'!N15="", "", 'Plant &amp; Fish Production'!N15)</f>
        <v/>
      </c>
      <c r="H24" s="131" t="str">
        <f t="shared" si="4"/>
        <v/>
      </c>
      <c r="I24" s="129"/>
      <c r="J24" s="131" t="str">
        <f>IF(H24="","",IF(I24="","",IF('Please Read First'!$C$11="metric",'REV &amp; COGS'!H24*'REV &amp; COGS'!I24,(I24/16)*H24)))</f>
        <v/>
      </c>
      <c r="K24" s="308"/>
      <c r="L24" s="309"/>
      <c r="M24" s="252" t="str">
        <f t="shared" si="5"/>
        <v/>
      </c>
      <c r="N24" s="252" t="str">
        <f t="shared" si="6"/>
        <v/>
      </c>
      <c r="O24" s="128" t="str">
        <f t="shared" si="7"/>
        <v/>
      </c>
      <c r="P24" s="58" t="str">
        <f t="shared" si="8"/>
        <v/>
      </c>
      <c r="Q24" s="57"/>
      <c r="R24" s="252" t="str">
        <f t="shared" si="9"/>
        <v/>
      </c>
      <c r="S24" s="310" t="str">
        <f t="shared" si="10"/>
        <v/>
      </c>
      <c r="T24" s="1"/>
      <c r="U24" s="1"/>
      <c r="V24" s="1"/>
      <c r="W24" s="1"/>
      <c r="X24" s="1"/>
    </row>
    <row r="25" spans="1:24" ht="15.75" customHeight="1">
      <c r="A25" s="307" t="str">
        <f>IF('Plant &amp; Fish Production'!F16="", "", 'Plant &amp; Fish Production'!F16)</f>
        <v/>
      </c>
      <c r="B25" s="57"/>
      <c r="C25" s="57"/>
      <c r="D25" s="58" t="str">
        <f t="shared" si="2"/>
        <v/>
      </c>
      <c r="E25" s="131" t="str">
        <f>'Plant &amp; Fish Production'!M16</f>
        <v/>
      </c>
      <c r="F25" s="58" t="str">
        <f t="shared" si="3"/>
        <v/>
      </c>
      <c r="G25" s="127" t="str">
        <f>IF('Plant &amp; Fish Production'!N16="", "", 'Plant &amp; Fish Production'!N16)</f>
        <v/>
      </c>
      <c r="H25" s="131" t="str">
        <f t="shared" si="4"/>
        <v/>
      </c>
      <c r="I25" s="129"/>
      <c r="J25" s="131" t="str">
        <f>IF(H25="","",IF(I25="","",IF('Please Read First'!$C$11="metric",'REV &amp; COGS'!H25*'REV &amp; COGS'!I25,(I25/16)*H25)))</f>
        <v/>
      </c>
      <c r="K25" s="308"/>
      <c r="L25" s="309"/>
      <c r="M25" s="252" t="str">
        <f t="shared" si="5"/>
        <v/>
      </c>
      <c r="N25" s="252" t="str">
        <f t="shared" si="6"/>
        <v/>
      </c>
      <c r="O25" s="128" t="str">
        <f t="shared" si="7"/>
        <v/>
      </c>
      <c r="P25" s="58" t="str">
        <f t="shared" si="8"/>
        <v/>
      </c>
      <c r="Q25" s="57"/>
      <c r="R25" s="252" t="str">
        <f t="shared" si="9"/>
        <v/>
      </c>
      <c r="S25" s="310" t="str">
        <f t="shared" si="10"/>
        <v/>
      </c>
      <c r="T25" s="1"/>
      <c r="U25" s="1"/>
      <c r="V25" s="1"/>
      <c r="W25" s="1"/>
      <c r="X25" s="1"/>
    </row>
    <row r="26" spans="1:24" ht="15.75" customHeight="1">
      <c r="A26" s="307" t="str">
        <f>IF('Plant &amp; Fish Production'!F17="", "", 'Plant &amp; Fish Production'!F17)</f>
        <v/>
      </c>
      <c r="B26" s="57"/>
      <c r="C26" s="57"/>
      <c r="D26" s="58" t="str">
        <f t="shared" si="2"/>
        <v/>
      </c>
      <c r="E26" s="131" t="str">
        <f>'Plant &amp; Fish Production'!M17</f>
        <v/>
      </c>
      <c r="F26" s="58" t="str">
        <f t="shared" si="3"/>
        <v/>
      </c>
      <c r="G26" s="127" t="str">
        <f>IF('Plant &amp; Fish Production'!N17="", "", 'Plant &amp; Fish Production'!N17)</f>
        <v/>
      </c>
      <c r="H26" s="131" t="str">
        <f t="shared" si="4"/>
        <v/>
      </c>
      <c r="I26" s="129"/>
      <c r="J26" s="131" t="str">
        <f>IF(H26="","",IF(I26="","",IF('Please Read First'!$C$11="metric",'REV &amp; COGS'!H26*'REV &amp; COGS'!I26,(I26/16)*H26)))</f>
        <v/>
      </c>
      <c r="K26" s="308"/>
      <c r="L26" s="309"/>
      <c r="M26" s="252" t="str">
        <f t="shared" si="5"/>
        <v/>
      </c>
      <c r="N26" s="252" t="str">
        <f t="shared" si="6"/>
        <v/>
      </c>
      <c r="O26" s="128" t="str">
        <f t="shared" si="7"/>
        <v/>
      </c>
      <c r="P26" s="58" t="str">
        <f t="shared" si="8"/>
        <v/>
      </c>
      <c r="Q26" s="57"/>
      <c r="R26" s="252" t="str">
        <f t="shared" si="9"/>
        <v/>
      </c>
      <c r="S26" s="310" t="str">
        <f t="shared" si="10"/>
        <v/>
      </c>
      <c r="T26" s="1"/>
      <c r="U26" s="1"/>
      <c r="V26" s="1"/>
      <c r="W26" s="1"/>
      <c r="X26" s="1"/>
    </row>
    <row r="27" spans="1:24" ht="15.75" customHeight="1">
      <c r="A27" s="307" t="str">
        <f>IF('Plant &amp; Fish Production'!F18="", "", 'Plant &amp; Fish Production'!F18)</f>
        <v/>
      </c>
      <c r="B27" s="57"/>
      <c r="C27" s="57"/>
      <c r="D27" s="58" t="str">
        <f t="shared" si="2"/>
        <v/>
      </c>
      <c r="E27" s="131" t="str">
        <f>'Plant &amp; Fish Production'!M18</f>
        <v/>
      </c>
      <c r="F27" s="58" t="str">
        <f t="shared" si="3"/>
        <v/>
      </c>
      <c r="G27" s="127" t="str">
        <f>IF('Plant &amp; Fish Production'!N18="", "", 'Plant &amp; Fish Production'!N18)</f>
        <v/>
      </c>
      <c r="H27" s="131" t="str">
        <f t="shared" si="4"/>
        <v/>
      </c>
      <c r="I27" s="129"/>
      <c r="J27" s="131" t="str">
        <f>IF(H27="","",IF(I27="","",IF('Please Read First'!$C$11="metric",'REV &amp; COGS'!H27*'REV &amp; COGS'!I27,(I27/16)*H27)))</f>
        <v/>
      </c>
      <c r="K27" s="308"/>
      <c r="L27" s="309"/>
      <c r="M27" s="252" t="str">
        <f t="shared" si="5"/>
        <v/>
      </c>
      <c r="N27" s="252" t="str">
        <f t="shared" si="6"/>
        <v/>
      </c>
      <c r="O27" s="128" t="str">
        <f t="shared" si="7"/>
        <v/>
      </c>
      <c r="P27" s="58" t="str">
        <f t="shared" si="8"/>
        <v/>
      </c>
      <c r="Q27" s="57"/>
      <c r="R27" s="252" t="str">
        <f t="shared" si="9"/>
        <v/>
      </c>
      <c r="S27" s="310" t="str">
        <f t="shared" si="10"/>
        <v/>
      </c>
      <c r="T27" s="1"/>
      <c r="U27" s="1"/>
      <c r="V27" s="1"/>
      <c r="W27" s="1"/>
      <c r="X27" s="1"/>
    </row>
    <row r="28" spans="1:24" ht="15.75" customHeight="1">
      <c r="A28" s="307" t="str">
        <f>IF('Plant &amp; Fish Production'!F19="", "", 'Plant &amp; Fish Production'!F19)</f>
        <v/>
      </c>
      <c r="B28" s="57"/>
      <c r="C28" s="57"/>
      <c r="D28" s="58" t="str">
        <f t="shared" si="2"/>
        <v/>
      </c>
      <c r="E28" s="131" t="str">
        <f>'Plant &amp; Fish Production'!M19</f>
        <v/>
      </c>
      <c r="F28" s="58" t="str">
        <f t="shared" si="3"/>
        <v/>
      </c>
      <c r="G28" s="127" t="str">
        <f>IF('Plant &amp; Fish Production'!N19="", "", 'Plant &amp; Fish Production'!N19)</f>
        <v/>
      </c>
      <c r="H28" s="131" t="str">
        <f t="shared" si="4"/>
        <v/>
      </c>
      <c r="I28" s="129"/>
      <c r="J28" s="131" t="str">
        <f>IF(H28="","",IF(I28="","",IF('Please Read First'!$C$11="metric",'REV &amp; COGS'!H28*'REV &amp; COGS'!I28,(I28/16)*H28)))</f>
        <v/>
      </c>
      <c r="K28" s="308"/>
      <c r="L28" s="309"/>
      <c r="M28" s="252" t="str">
        <f t="shared" si="5"/>
        <v/>
      </c>
      <c r="N28" s="252" t="str">
        <f t="shared" si="6"/>
        <v/>
      </c>
      <c r="O28" s="128" t="str">
        <f t="shared" si="7"/>
        <v/>
      </c>
      <c r="P28" s="58" t="str">
        <f t="shared" si="8"/>
        <v/>
      </c>
      <c r="Q28" s="57"/>
      <c r="R28" s="252" t="str">
        <f t="shared" si="9"/>
        <v/>
      </c>
      <c r="S28" s="310" t="str">
        <f t="shared" si="10"/>
        <v/>
      </c>
      <c r="T28" s="1"/>
      <c r="U28" s="1"/>
      <c r="V28" s="1"/>
      <c r="W28" s="1"/>
      <c r="X28" s="1"/>
    </row>
    <row r="29" spans="1:24" ht="15.75" customHeight="1">
      <c r="A29" s="307" t="str">
        <f>IF('Plant &amp; Fish Production'!F20="", "", 'Plant &amp; Fish Production'!F20)</f>
        <v/>
      </c>
      <c r="B29" s="57"/>
      <c r="C29" s="57"/>
      <c r="D29" s="58" t="str">
        <f t="shared" si="2"/>
        <v/>
      </c>
      <c r="E29" s="131" t="str">
        <f>'Plant &amp; Fish Production'!M19</f>
        <v/>
      </c>
      <c r="F29" s="58" t="str">
        <f t="shared" si="3"/>
        <v/>
      </c>
      <c r="G29" s="127" t="str">
        <f>IF('Plant &amp; Fish Production'!N20="", "", 'Plant &amp; Fish Production'!N20)</f>
        <v/>
      </c>
      <c r="H29" s="131" t="str">
        <f t="shared" si="4"/>
        <v/>
      </c>
      <c r="I29" s="129"/>
      <c r="J29" s="131" t="str">
        <f>IF(H29="","",IF(I29="","",IF('Please Read First'!$C$11="metric",'REV &amp; COGS'!H29*'REV &amp; COGS'!I29,(I29/16)*H29)))</f>
        <v/>
      </c>
      <c r="K29" s="308"/>
      <c r="L29" s="309"/>
      <c r="M29" s="252" t="str">
        <f t="shared" si="5"/>
        <v/>
      </c>
      <c r="N29" s="252" t="str">
        <f t="shared" si="6"/>
        <v/>
      </c>
      <c r="O29" s="128" t="str">
        <f t="shared" si="7"/>
        <v/>
      </c>
      <c r="P29" s="58" t="str">
        <f t="shared" si="8"/>
        <v/>
      </c>
      <c r="Q29" s="57"/>
      <c r="R29" s="252" t="str">
        <f t="shared" si="9"/>
        <v/>
      </c>
      <c r="S29" s="310" t="str">
        <f t="shared" si="10"/>
        <v/>
      </c>
      <c r="T29" s="1"/>
      <c r="U29" s="1"/>
      <c r="V29" s="1"/>
      <c r="W29" s="1"/>
      <c r="X29" s="1"/>
    </row>
    <row r="30" spans="1:24" ht="15.75" customHeight="1">
      <c r="A30" s="307" t="str">
        <f>IF('Plant &amp; Fish Production'!F21="", "", 'Plant &amp; Fish Production'!F21)</f>
        <v/>
      </c>
      <c r="B30" s="311"/>
      <c r="C30" s="311"/>
      <c r="D30" s="58" t="str">
        <f t="shared" si="2"/>
        <v/>
      </c>
      <c r="E30" s="312" t="str">
        <f>'Plant &amp; Fish Production'!M20</f>
        <v/>
      </c>
      <c r="F30" s="58" t="str">
        <f t="shared" si="3"/>
        <v/>
      </c>
      <c r="G30" s="127" t="str">
        <f>IF('Plant &amp; Fish Production'!N21="", "", 'Plant &amp; Fish Production'!N21)</f>
        <v/>
      </c>
      <c r="H30" s="131" t="str">
        <f t="shared" si="4"/>
        <v/>
      </c>
      <c r="I30" s="247"/>
      <c r="J30" s="131" t="str">
        <f>IF(H30="","",IF(I30="","",IF('Please Read First'!$C$11="metric",'REV &amp; COGS'!H30*'REV &amp; COGS'!I30,(I30/16)*H30)))</f>
        <v/>
      </c>
      <c r="K30" s="313"/>
      <c r="L30" s="314"/>
      <c r="M30" s="252" t="str">
        <f t="shared" si="5"/>
        <v/>
      </c>
      <c r="N30" s="252" t="str">
        <f t="shared" si="6"/>
        <v/>
      </c>
      <c r="O30" s="128" t="str">
        <f t="shared" si="7"/>
        <v/>
      </c>
      <c r="P30" s="58" t="str">
        <f t="shared" si="8"/>
        <v/>
      </c>
      <c r="Q30" s="311"/>
      <c r="R30" s="252" t="str">
        <f t="shared" si="9"/>
        <v/>
      </c>
      <c r="S30" s="310" t="str">
        <f t="shared" si="10"/>
        <v/>
      </c>
      <c r="T30" s="1"/>
      <c r="U30" s="1"/>
      <c r="V30" s="1"/>
      <c r="W30" s="1"/>
      <c r="X30" s="1"/>
    </row>
    <row r="31" spans="1:24" ht="15.75" customHeight="1">
      <c r="A31" s="315" t="s">
        <v>432</v>
      </c>
      <c r="B31" s="316"/>
      <c r="C31" s="317"/>
      <c r="D31" s="317"/>
      <c r="E31" s="318">
        <f t="shared" ref="E31:F31" si="11">SUM(E17:E30)</f>
        <v>6441.0666666666675</v>
      </c>
      <c r="F31" s="319">
        <f t="shared" si="11"/>
        <v>101.91999999999999</v>
      </c>
      <c r="G31" s="320"/>
      <c r="H31" s="318">
        <f>SUM(H17:H30)</f>
        <v>6119.0133333333324</v>
      </c>
      <c r="I31" s="321"/>
      <c r="J31" s="322">
        <f>SUM(J17:J30)</f>
        <v>518.70000000000005</v>
      </c>
      <c r="K31" s="321"/>
      <c r="L31" s="320"/>
      <c r="M31" s="319"/>
      <c r="N31" s="319"/>
      <c r="O31" s="323">
        <f>SUM(O17:O21)</f>
        <v>57.633333333333333</v>
      </c>
      <c r="P31" s="319">
        <f>SUM(P17:P30)</f>
        <v>0</v>
      </c>
      <c r="Q31" s="319"/>
      <c r="R31" s="319">
        <f t="shared" ref="R31:S31" si="12">SUM(R17:R30)</f>
        <v>3112.2</v>
      </c>
      <c r="S31" s="324">
        <f t="shared" si="12"/>
        <v>518.69999999999993</v>
      </c>
      <c r="T31" s="1"/>
      <c r="U31" s="1"/>
      <c r="V31" s="1"/>
      <c r="W31" s="1"/>
      <c r="X31" s="1"/>
    </row>
    <row r="32" spans="1:24" ht="15.75" customHeight="1">
      <c r="A32" s="1"/>
      <c r="B32" s="325"/>
      <c r="C32" s="325"/>
      <c r="D32" s="325"/>
      <c r="E32" s="1"/>
      <c r="F32" s="325"/>
      <c r="G32" s="1"/>
      <c r="H32" s="1"/>
      <c r="I32" s="13"/>
      <c r="J32" s="13"/>
      <c r="K32" s="13"/>
      <c r="L32" s="1"/>
      <c r="M32" s="79"/>
      <c r="N32" s="79"/>
      <c r="O32" s="1"/>
      <c r="P32" s="74"/>
      <c r="Q32" s="74"/>
      <c r="R32" s="74"/>
      <c r="S32" s="74"/>
      <c r="T32" s="1"/>
      <c r="U32" s="1"/>
      <c r="V32" s="1"/>
      <c r="W32" s="1"/>
      <c r="X32" s="1"/>
    </row>
    <row r="33" spans="1:30" ht="15.75" customHeight="1">
      <c r="A33" s="326" t="str">
        <f>'Plant &amp; Fish Production'!F26</f>
        <v>DWC - Winter Season: Oct - Mar</v>
      </c>
      <c r="B33" s="327"/>
      <c r="C33" s="327"/>
      <c r="D33" s="327"/>
      <c r="E33" s="328"/>
      <c r="F33" s="327"/>
      <c r="G33" s="328"/>
      <c r="H33" s="328"/>
      <c r="I33" s="328"/>
      <c r="J33" s="328"/>
      <c r="K33" s="329"/>
      <c r="L33" s="330"/>
      <c r="M33" s="330"/>
      <c r="N33" s="328"/>
      <c r="O33" s="328"/>
      <c r="P33" s="328"/>
      <c r="Q33" s="328"/>
      <c r="R33" s="328"/>
      <c r="S33" s="328"/>
      <c r="T33" s="1"/>
      <c r="U33" s="1"/>
      <c r="V33" s="28"/>
      <c r="W33" s="1"/>
      <c r="X33" s="1"/>
    </row>
    <row r="34" spans="1:30" ht="15.75" customHeight="1">
      <c r="A34" s="299" t="s">
        <v>359</v>
      </c>
      <c r="B34" s="331" t="s">
        <v>499</v>
      </c>
      <c r="C34" s="331" t="s">
        <v>500</v>
      </c>
      <c r="D34" s="332" t="s">
        <v>501</v>
      </c>
      <c r="E34" s="302" t="s">
        <v>515</v>
      </c>
      <c r="F34" s="333" t="s">
        <v>503</v>
      </c>
      <c r="G34" s="302" t="s">
        <v>365</v>
      </c>
      <c r="H34" s="302" t="s">
        <v>516</v>
      </c>
      <c r="I34" s="303" t="str">
        <f>IF('Please Read First'!$C$11="metric", "Target harvest weight per plant in kg", "Target harvest weight per plant in oz")</f>
        <v>Target harvest weight per plant in oz</v>
      </c>
      <c r="J34" s="303" t="str">
        <f>IF('Please Read First'!$C$11="metric", "Total harvest weight in kg", "Total harvest weight in lbs")</f>
        <v>Total harvest weight in lbs</v>
      </c>
      <c r="K34" s="304" t="s">
        <v>506</v>
      </c>
      <c r="L34" s="304" t="s">
        <v>507</v>
      </c>
      <c r="M34" s="303" t="s">
        <v>508</v>
      </c>
      <c r="N34" s="303" t="s">
        <v>509</v>
      </c>
      <c r="O34" s="303" t="s">
        <v>510</v>
      </c>
      <c r="P34" s="303" t="s">
        <v>511</v>
      </c>
      <c r="Q34" s="305" t="s">
        <v>512</v>
      </c>
      <c r="R34" s="305" t="s">
        <v>517</v>
      </c>
      <c r="S34" s="306" t="s">
        <v>518</v>
      </c>
      <c r="T34" s="1"/>
      <c r="U34" s="1"/>
      <c r="V34" s="1"/>
      <c r="W34" s="22"/>
      <c r="X34" s="22"/>
      <c r="Y34" s="22"/>
      <c r="Z34" s="22"/>
      <c r="AA34" s="22"/>
      <c r="AB34" s="22"/>
      <c r="AC34" s="22"/>
      <c r="AD34" s="22"/>
    </row>
    <row r="35" spans="1:30" ht="15.75" customHeight="1">
      <c r="A35" s="307" t="str">
        <f>IF('Plant &amp; Fish Production'!F28="", "", 'Plant &amp; Fish Production'!F28)</f>
        <v>Romaine</v>
      </c>
      <c r="B35" s="57"/>
      <c r="C35" s="57"/>
      <c r="D35" s="58" t="str">
        <f t="shared" ref="D35:D48" si="13">IF(B35="","",IF(C35="","",C35+B35))</f>
        <v/>
      </c>
      <c r="E35" s="131">
        <f>'Plant &amp; Fish Production'!M28</f>
        <v>1456</v>
      </c>
      <c r="F35" s="58" t="str">
        <f t="shared" ref="F35:F48" si="14">IF(D35="","",IF(E35="","",D35*E35))</f>
        <v/>
      </c>
      <c r="G35" s="127" t="str">
        <f>IF('Plant &amp; Fish Production'!N28="", "", 'Plant &amp; Fish Production'!N28)</f>
        <v/>
      </c>
      <c r="H35" s="131" t="str">
        <f t="shared" ref="H35:H48" si="15">IF(G35="","",IF(E35="","",E35*(1-G35)))</f>
        <v/>
      </c>
      <c r="I35" s="129"/>
      <c r="J35" s="131" t="str">
        <f>IF(H35="","",IF(I35="","",IF('Please Read First'!$C$11="metric",'REV &amp; COGS'!H35*'REV &amp; COGS'!I35,(I35/16)*H35)))</f>
        <v/>
      </c>
      <c r="K35" s="308"/>
      <c r="L35" s="309"/>
      <c r="M35" s="252" t="str">
        <f t="shared" ref="M35:M48" si="16">IF(L35="","", IF(L35=$M$3,$N$3,IF(L35=$M$4,$N$4,IF(L35=$M$5,$N$5,IF(L35=$M$6,$N$6,IF(L35=$M$7,$N$7,IF(L35=$M$8,$N$8,IF(L35=$M$9,$N$9,IF(L35=$M$10,$N$10,IF(L35=$M$11,$N$11))))))))))</f>
        <v/>
      </c>
      <c r="N35" s="252" t="str">
        <f t="shared" ref="N35:N48" si="17">IF(B35="","",IF(C35="","",IF(K35="","",IF(M35="","",IF(H35=0,0,IF(K35=$L$4,D35*24+M35,IF(K35=$L$3,D35*12+M35,IF(K35=$L$5,D35+M35,IF(K35=$L$6,D35*H35/J35+M35,IF(K35=$L$7,D35*3+M35,IF(K35=$L$8,D35*6+M35)))))))))))</f>
        <v/>
      </c>
      <c r="O35" s="128" t="str">
        <f t="shared" ref="O35:O48" si="18">IF(H35="","",IF(K35="","",IF(K35=$L$4,H35/24,IF(K35=$L$3,H35/12,IF(K35=$L$5,H35,IF(K35=$L$6,J35,IF(K35=$L$7,H35/3,IF(K35=$L$8,H35/6,"error"))))))))</f>
        <v/>
      </c>
      <c r="P35" s="58" t="str">
        <f t="shared" ref="P35:P48" si="19">IF(O35="","",IF(M35="","",M35*O35))</f>
        <v/>
      </c>
      <c r="Q35" s="57"/>
      <c r="R35" s="252" t="str">
        <f t="shared" ref="R35:R48" si="20">IF(O35="", "", Q35*O35)</f>
        <v/>
      </c>
      <c r="S35" s="310" t="str">
        <f t="shared" ref="S35:S48" si="21">IF(R35="", "", R35/6)</f>
        <v/>
      </c>
      <c r="T35" s="1"/>
      <c r="U35" s="109"/>
      <c r="V35" s="109"/>
      <c r="W35" s="1"/>
      <c r="X35" s="1"/>
    </row>
    <row r="36" spans="1:30" ht="15.75" customHeight="1">
      <c r="A36" s="307" t="str">
        <f>IF('Plant &amp; Fish Production'!F29="", "", 'Plant &amp; Fish Production'!F29)</f>
        <v>Bibb Lettuce</v>
      </c>
      <c r="B36" s="57"/>
      <c r="C36" s="57"/>
      <c r="D36" s="58" t="str">
        <f t="shared" si="13"/>
        <v/>
      </c>
      <c r="E36" s="131">
        <f>'Plant &amp; Fish Production'!M29</f>
        <v>1040</v>
      </c>
      <c r="F36" s="58" t="str">
        <f t="shared" si="14"/>
        <v/>
      </c>
      <c r="G36" s="127" t="str">
        <f>IF('Plant &amp; Fish Production'!N29="", "", 'Plant &amp; Fish Production'!N29)</f>
        <v/>
      </c>
      <c r="H36" s="131" t="str">
        <f t="shared" si="15"/>
        <v/>
      </c>
      <c r="I36" s="129"/>
      <c r="J36" s="131" t="str">
        <f>IF(H36="","",IF(I36="","",IF('Please Read First'!$C$11="metric",'REV &amp; COGS'!H36*'REV &amp; COGS'!I36,(I36/16)*H36)))</f>
        <v/>
      </c>
      <c r="K36" s="308"/>
      <c r="L36" s="309"/>
      <c r="M36" s="252" t="str">
        <f t="shared" si="16"/>
        <v/>
      </c>
      <c r="N36" s="252" t="str">
        <f t="shared" si="17"/>
        <v/>
      </c>
      <c r="O36" s="128" t="str">
        <f t="shared" si="18"/>
        <v/>
      </c>
      <c r="P36" s="58" t="str">
        <f t="shared" si="19"/>
        <v/>
      </c>
      <c r="Q36" s="57"/>
      <c r="R36" s="252" t="str">
        <f t="shared" si="20"/>
        <v/>
      </c>
      <c r="S36" s="310" t="str">
        <f t="shared" si="21"/>
        <v/>
      </c>
      <c r="T36" s="1"/>
      <c r="U36" s="28"/>
      <c r="V36" s="28"/>
      <c r="W36" s="1"/>
      <c r="X36" s="1"/>
    </row>
    <row r="37" spans="1:30" ht="15.75" customHeight="1">
      <c r="A37" s="307" t="str">
        <f>IF('Plant &amp; Fish Production'!F30="", "", 'Plant &amp; Fish Production'!F30)</f>
        <v>Green Star</v>
      </c>
      <c r="B37" s="57"/>
      <c r="C37" s="57"/>
      <c r="D37" s="58" t="str">
        <f t="shared" si="13"/>
        <v/>
      </c>
      <c r="E37" s="131">
        <f>'Plant &amp; Fish Production'!M30</f>
        <v>1386.6666666666667</v>
      </c>
      <c r="F37" s="58" t="str">
        <f t="shared" si="14"/>
        <v/>
      </c>
      <c r="G37" s="127" t="str">
        <f>IF('Plant &amp; Fish Production'!N30="", "", 'Plant &amp; Fish Production'!N30)</f>
        <v/>
      </c>
      <c r="H37" s="131" t="str">
        <f t="shared" si="15"/>
        <v/>
      </c>
      <c r="I37" s="129"/>
      <c r="J37" s="131" t="str">
        <f>IF(H37="","",IF(I37="","",IF('Please Read First'!$C$11="metric",'REV &amp; COGS'!H37*'REV &amp; COGS'!I37,(I37/16)*H37)))</f>
        <v/>
      </c>
      <c r="K37" s="308"/>
      <c r="L37" s="309"/>
      <c r="M37" s="252" t="str">
        <f t="shared" si="16"/>
        <v/>
      </c>
      <c r="N37" s="252" t="str">
        <f t="shared" si="17"/>
        <v/>
      </c>
      <c r="O37" s="128" t="str">
        <f t="shared" si="18"/>
        <v/>
      </c>
      <c r="P37" s="58" t="str">
        <f t="shared" si="19"/>
        <v/>
      </c>
      <c r="Q37" s="57"/>
      <c r="R37" s="252" t="str">
        <f t="shared" si="20"/>
        <v/>
      </c>
      <c r="S37" s="310" t="str">
        <f t="shared" si="21"/>
        <v/>
      </c>
      <c r="T37" s="1"/>
      <c r="U37" s="28"/>
      <c r="V37" s="28"/>
      <c r="W37" s="1"/>
      <c r="X37" s="1"/>
    </row>
    <row r="38" spans="1:30" ht="15.75" customHeight="1">
      <c r="A38" s="307" t="str">
        <f>IF('Plant &amp; Fish Production'!F31="", "", 'Plant &amp; Fish Production'!F31)</f>
        <v>Mustard Greens</v>
      </c>
      <c r="B38" s="57"/>
      <c r="C38" s="57"/>
      <c r="D38" s="58" t="str">
        <f t="shared" si="13"/>
        <v/>
      </c>
      <c r="E38" s="131">
        <f>'Plant &amp; Fish Production'!M31</f>
        <v>1560</v>
      </c>
      <c r="F38" s="58" t="str">
        <f t="shared" si="14"/>
        <v/>
      </c>
      <c r="G38" s="127" t="str">
        <f>IF('Plant &amp; Fish Production'!N31="", "", 'Plant &amp; Fish Production'!N31)</f>
        <v/>
      </c>
      <c r="H38" s="131" t="str">
        <f t="shared" si="15"/>
        <v/>
      </c>
      <c r="I38" s="129"/>
      <c r="J38" s="131" t="str">
        <f>IF(H38="","",IF(I38="","",IF('Please Read First'!$C$11="metric",'REV &amp; COGS'!H38*'REV &amp; COGS'!I38,(I38/16)*H38)))</f>
        <v/>
      </c>
      <c r="K38" s="308"/>
      <c r="L38" s="309"/>
      <c r="M38" s="252" t="str">
        <f t="shared" si="16"/>
        <v/>
      </c>
      <c r="N38" s="252" t="str">
        <f t="shared" si="17"/>
        <v/>
      </c>
      <c r="O38" s="128" t="str">
        <f t="shared" si="18"/>
        <v/>
      </c>
      <c r="P38" s="58" t="str">
        <f t="shared" si="19"/>
        <v/>
      </c>
      <c r="Q38" s="57"/>
      <c r="R38" s="252" t="str">
        <f t="shared" si="20"/>
        <v/>
      </c>
      <c r="S38" s="310" t="str">
        <f t="shared" si="21"/>
        <v/>
      </c>
      <c r="T38" s="1"/>
      <c r="U38" s="28"/>
      <c r="V38" s="28"/>
      <c r="W38" s="1"/>
      <c r="X38" s="1"/>
    </row>
    <row r="39" spans="1:30" ht="15.75" customHeight="1">
      <c r="A39" s="307" t="str">
        <f>IF('Plant &amp; Fish Production'!F32="", "", 'Plant &amp; Fish Production'!F32)</f>
        <v>Red Russian Kale</v>
      </c>
      <c r="B39" s="57"/>
      <c r="C39" s="57"/>
      <c r="D39" s="58" t="str">
        <f t="shared" si="13"/>
        <v/>
      </c>
      <c r="E39" s="131">
        <f>'Plant &amp; Fish Production'!M32</f>
        <v>998.40000000000009</v>
      </c>
      <c r="F39" s="58" t="str">
        <f t="shared" si="14"/>
        <v/>
      </c>
      <c r="G39" s="127" t="str">
        <f>IF('Plant &amp; Fish Production'!N32="", "", 'Plant &amp; Fish Production'!N32)</f>
        <v/>
      </c>
      <c r="H39" s="131" t="str">
        <f t="shared" si="15"/>
        <v/>
      </c>
      <c r="I39" s="129"/>
      <c r="J39" s="131" t="str">
        <f>IF(H39="","",IF(I39="","",IF('Please Read First'!$C$11="metric",'REV &amp; COGS'!H39*'REV &amp; COGS'!I39,(I39/16)*H39)))</f>
        <v/>
      </c>
      <c r="K39" s="308"/>
      <c r="L39" s="309"/>
      <c r="M39" s="252" t="str">
        <f t="shared" si="16"/>
        <v/>
      </c>
      <c r="N39" s="252" t="str">
        <f t="shared" si="17"/>
        <v/>
      </c>
      <c r="O39" s="128" t="str">
        <f t="shared" si="18"/>
        <v/>
      </c>
      <c r="P39" s="58" t="str">
        <f t="shared" si="19"/>
        <v/>
      </c>
      <c r="Q39" s="57"/>
      <c r="R39" s="252" t="str">
        <f t="shared" si="20"/>
        <v/>
      </c>
      <c r="S39" s="310" t="str">
        <f t="shared" si="21"/>
        <v/>
      </c>
      <c r="T39" s="1"/>
      <c r="U39" s="28"/>
      <c r="V39" s="28"/>
      <c r="W39" s="1"/>
      <c r="X39" s="1"/>
    </row>
    <row r="40" spans="1:30" ht="15.75" customHeight="1">
      <c r="A40" s="307" t="str">
        <f>IF('Plant &amp; Fish Production'!F33="", "", 'Plant &amp; Fish Production'!F33)</f>
        <v/>
      </c>
      <c r="B40" s="57"/>
      <c r="C40" s="57"/>
      <c r="D40" s="58" t="str">
        <f t="shared" si="13"/>
        <v/>
      </c>
      <c r="E40" s="131" t="str">
        <f>'Plant &amp; Fish Production'!M33</f>
        <v/>
      </c>
      <c r="F40" s="58" t="str">
        <f t="shared" si="14"/>
        <v/>
      </c>
      <c r="G40" s="127" t="str">
        <f>IF('Plant &amp; Fish Production'!N33="", "", 'Plant &amp; Fish Production'!N33)</f>
        <v/>
      </c>
      <c r="H40" s="131" t="str">
        <f t="shared" si="15"/>
        <v/>
      </c>
      <c r="I40" s="129"/>
      <c r="J40" s="131" t="str">
        <f>IF(H40="","",IF(I40="","",IF('Please Read First'!$C$11="metric",'REV &amp; COGS'!H40*'REV &amp; COGS'!I40,(I40/16)*H40)))</f>
        <v/>
      </c>
      <c r="K40" s="308"/>
      <c r="L40" s="309"/>
      <c r="M40" s="252" t="str">
        <f t="shared" si="16"/>
        <v/>
      </c>
      <c r="N40" s="252" t="str">
        <f t="shared" si="17"/>
        <v/>
      </c>
      <c r="O40" s="128" t="str">
        <f t="shared" si="18"/>
        <v/>
      </c>
      <c r="P40" s="58" t="str">
        <f t="shared" si="19"/>
        <v/>
      </c>
      <c r="Q40" s="57"/>
      <c r="R40" s="252" t="str">
        <f t="shared" si="20"/>
        <v/>
      </c>
      <c r="S40" s="310" t="str">
        <f t="shared" si="21"/>
        <v/>
      </c>
      <c r="T40" s="1"/>
      <c r="U40" s="28"/>
      <c r="V40" s="28"/>
      <c r="W40" s="1"/>
      <c r="X40" s="1"/>
    </row>
    <row r="41" spans="1:30" ht="15.75" customHeight="1">
      <c r="A41" s="307" t="str">
        <f>IF('Plant &amp; Fish Production'!F34="", "", 'Plant &amp; Fish Production'!F34)</f>
        <v/>
      </c>
      <c r="B41" s="57"/>
      <c r="C41" s="57"/>
      <c r="D41" s="58" t="str">
        <f t="shared" si="13"/>
        <v/>
      </c>
      <c r="E41" s="131" t="str">
        <f>'Plant &amp; Fish Production'!M34</f>
        <v/>
      </c>
      <c r="F41" s="58" t="str">
        <f t="shared" si="14"/>
        <v/>
      </c>
      <c r="G41" s="127" t="str">
        <f>IF('Plant &amp; Fish Production'!N34="", "", 'Plant &amp; Fish Production'!N34)</f>
        <v/>
      </c>
      <c r="H41" s="131" t="str">
        <f t="shared" si="15"/>
        <v/>
      </c>
      <c r="I41" s="129"/>
      <c r="J41" s="131" t="str">
        <f>IF(H41="","",IF(I41="","",IF('Please Read First'!$C$11="metric",'REV &amp; COGS'!H41*'REV &amp; COGS'!I41,(I41/16)*H41)))</f>
        <v/>
      </c>
      <c r="K41" s="308"/>
      <c r="L41" s="309"/>
      <c r="M41" s="252" t="str">
        <f t="shared" si="16"/>
        <v/>
      </c>
      <c r="N41" s="252" t="str">
        <f t="shared" si="17"/>
        <v/>
      </c>
      <c r="O41" s="128" t="str">
        <f t="shared" si="18"/>
        <v/>
      </c>
      <c r="P41" s="58" t="str">
        <f t="shared" si="19"/>
        <v/>
      </c>
      <c r="Q41" s="57"/>
      <c r="R41" s="252" t="str">
        <f t="shared" si="20"/>
        <v/>
      </c>
      <c r="S41" s="310" t="str">
        <f t="shared" si="21"/>
        <v/>
      </c>
      <c r="T41" s="1"/>
      <c r="U41" s="28"/>
      <c r="V41" s="28"/>
      <c r="W41" s="1"/>
      <c r="X41" s="1"/>
    </row>
    <row r="42" spans="1:30" ht="15.75" customHeight="1">
      <c r="A42" s="307" t="str">
        <f>IF('Plant &amp; Fish Production'!F35="", "", 'Plant &amp; Fish Production'!F35)</f>
        <v/>
      </c>
      <c r="B42" s="57"/>
      <c r="C42" s="57"/>
      <c r="D42" s="58" t="str">
        <f t="shared" si="13"/>
        <v/>
      </c>
      <c r="E42" s="131" t="str">
        <f>'Plant &amp; Fish Production'!M35</f>
        <v/>
      </c>
      <c r="F42" s="58" t="str">
        <f t="shared" si="14"/>
        <v/>
      </c>
      <c r="G42" s="127" t="str">
        <f>IF('Plant &amp; Fish Production'!N35="", "", 'Plant &amp; Fish Production'!N35)</f>
        <v/>
      </c>
      <c r="H42" s="131" t="str">
        <f t="shared" si="15"/>
        <v/>
      </c>
      <c r="I42" s="129"/>
      <c r="J42" s="131" t="str">
        <f>IF(H42="","",IF(I42="","",IF('Please Read First'!$C$11="metric",'REV &amp; COGS'!H42*'REV &amp; COGS'!I42,(I42/16)*H42)))</f>
        <v/>
      </c>
      <c r="K42" s="308"/>
      <c r="L42" s="309"/>
      <c r="M42" s="252" t="str">
        <f t="shared" si="16"/>
        <v/>
      </c>
      <c r="N42" s="252" t="str">
        <f t="shared" si="17"/>
        <v/>
      </c>
      <c r="O42" s="128" t="str">
        <f t="shared" si="18"/>
        <v/>
      </c>
      <c r="P42" s="58" t="str">
        <f t="shared" si="19"/>
        <v/>
      </c>
      <c r="Q42" s="57"/>
      <c r="R42" s="252" t="str">
        <f t="shared" si="20"/>
        <v/>
      </c>
      <c r="S42" s="310" t="str">
        <f t="shared" si="21"/>
        <v/>
      </c>
      <c r="T42" s="1"/>
      <c r="U42" s="28"/>
      <c r="V42" s="28"/>
      <c r="W42" s="1"/>
      <c r="X42" s="1"/>
    </row>
    <row r="43" spans="1:30" ht="15.75" customHeight="1">
      <c r="A43" s="307" t="str">
        <f>IF('Plant &amp; Fish Production'!F36="", "", 'Plant &amp; Fish Production'!F36)</f>
        <v/>
      </c>
      <c r="B43" s="57"/>
      <c r="C43" s="57"/>
      <c r="D43" s="58" t="str">
        <f t="shared" si="13"/>
        <v/>
      </c>
      <c r="E43" s="131" t="str">
        <f>'Plant &amp; Fish Production'!M36</f>
        <v/>
      </c>
      <c r="F43" s="58" t="str">
        <f t="shared" si="14"/>
        <v/>
      </c>
      <c r="G43" s="127" t="str">
        <f>IF('Plant &amp; Fish Production'!N36="", "", 'Plant &amp; Fish Production'!N36)</f>
        <v/>
      </c>
      <c r="H43" s="131" t="str">
        <f t="shared" si="15"/>
        <v/>
      </c>
      <c r="I43" s="129"/>
      <c r="J43" s="131" t="str">
        <f>IF(H43="","",IF(I43="","",IF('Please Read First'!$C$11="metric",'REV &amp; COGS'!H43*'REV &amp; COGS'!I43,(I43/16)*H43)))</f>
        <v/>
      </c>
      <c r="K43" s="308"/>
      <c r="L43" s="309"/>
      <c r="M43" s="252" t="str">
        <f t="shared" si="16"/>
        <v/>
      </c>
      <c r="N43" s="252" t="str">
        <f t="shared" si="17"/>
        <v/>
      </c>
      <c r="O43" s="128" t="str">
        <f t="shared" si="18"/>
        <v/>
      </c>
      <c r="P43" s="58" t="str">
        <f t="shared" si="19"/>
        <v/>
      </c>
      <c r="Q43" s="57"/>
      <c r="R43" s="252" t="str">
        <f t="shared" si="20"/>
        <v/>
      </c>
      <c r="S43" s="310" t="str">
        <f t="shared" si="21"/>
        <v/>
      </c>
      <c r="T43" s="1"/>
      <c r="U43" s="28"/>
      <c r="V43" s="28"/>
      <c r="W43" s="1"/>
      <c r="X43" s="1"/>
    </row>
    <row r="44" spans="1:30" ht="15.75" customHeight="1">
      <c r="A44" s="307" t="str">
        <f>IF('Plant &amp; Fish Production'!F37="", "", 'Plant &amp; Fish Production'!F37)</f>
        <v/>
      </c>
      <c r="B44" s="57"/>
      <c r="C44" s="57"/>
      <c r="D44" s="58" t="str">
        <f t="shared" si="13"/>
        <v/>
      </c>
      <c r="E44" s="131" t="str">
        <f>'Plant &amp; Fish Production'!M37</f>
        <v/>
      </c>
      <c r="F44" s="58" t="str">
        <f t="shared" si="14"/>
        <v/>
      </c>
      <c r="G44" s="127" t="str">
        <f>IF('Plant &amp; Fish Production'!N37="", "", 'Plant &amp; Fish Production'!N37)</f>
        <v/>
      </c>
      <c r="H44" s="131" t="str">
        <f t="shared" si="15"/>
        <v/>
      </c>
      <c r="I44" s="129"/>
      <c r="J44" s="131" t="str">
        <f>IF(H44="","",IF(I44="","",IF('Please Read First'!$C$11="metric",'REV &amp; COGS'!H44*'REV &amp; COGS'!I44,(I44/16)*H44)))</f>
        <v/>
      </c>
      <c r="K44" s="308"/>
      <c r="L44" s="309"/>
      <c r="M44" s="252" t="str">
        <f t="shared" si="16"/>
        <v/>
      </c>
      <c r="N44" s="252" t="str">
        <f t="shared" si="17"/>
        <v/>
      </c>
      <c r="O44" s="128" t="str">
        <f t="shared" si="18"/>
        <v/>
      </c>
      <c r="P44" s="58" t="str">
        <f t="shared" si="19"/>
        <v/>
      </c>
      <c r="Q44" s="57"/>
      <c r="R44" s="252" t="str">
        <f t="shared" si="20"/>
        <v/>
      </c>
      <c r="S44" s="310" t="str">
        <f t="shared" si="21"/>
        <v/>
      </c>
      <c r="T44" s="1"/>
      <c r="U44" s="28"/>
      <c r="V44" s="28"/>
      <c r="W44" s="1"/>
      <c r="X44" s="1"/>
    </row>
    <row r="45" spans="1:30" ht="15.75" customHeight="1">
      <c r="A45" s="307" t="str">
        <f>IF('Plant &amp; Fish Production'!F38="", "", 'Plant &amp; Fish Production'!F38)</f>
        <v/>
      </c>
      <c r="B45" s="57"/>
      <c r="C45" s="57"/>
      <c r="D45" s="58" t="str">
        <f t="shared" si="13"/>
        <v/>
      </c>
      <c r="E45" s="131" t="str">
        <f>'Plant &amp; Fish Production'!M38</f>
        <v/>
      </c>
      <c r="F45" s="58" t="str">
        <f t="shared" si="14"/>
        <v/>
      </c>
      <c r="G45" s="127" t="str">
        <f>IF('Plant &amp; Fish Production'!N38="", "", 'Plant &amp; Fish Production'!N38)</f>
        <v/>
      </c>
      <c r="H45" s="131" t="str">
        <f t="shared" si="15"/>
        <v/>
      </c>
      <c r="I45" s="129"/>
      <c r="J45" s="131" t="str">
        <f>IF(H45="","",IF(I45="","",IF('Please Read First'!$C$11="metric",'REV &amp; COGS'!H45*'REV &amp; COGS'!I45,(I45/16)*H45)))</f>
        <v/>
      </c>
      <c r="K45" s="308"/>
      <c r="L45" s="309"/>
      <c r="M45" s="252" t="str">
        <f t="shared" si="16"/>
        <v/>
      </c>
      <c r="N45" s="252" t="str">
        <f t="shared" si="17"/>
        <v/>
      </c>
      <c r="O45" s="128" t="str">
        <f t="shared" si="18"/>
        <v/>
      </c>
      <c r="P45" s="58" t="str">
        <f t="shared" si="19"/>
        <v/>
      </c>
      <c r="Q45" s="57"/>
      <c r="R45" s="252" t="str">
        <f t="shared" si="20"/>
        <v/>
      </c>
      <c r="S45" s="310" t="str">
        <f t="shared" si="21"/>
        <v/>
      </c>
      <c r="T45" s="1"/>
      <c r="U45" s="28"/>
      <c r="V45" s="28"/>
      <c r="W45" s="1"/>
      <c r="X45" s="1"/>
    </row>
    <row r="46" spans="1:30" ht="15.75" customHeight="1">
      <c r="A46" s="307" t="str">
        <f>IF('Plant &amp; Fish Production'!F39="", "", 'Plant &amp; Fish Production'!F39)</f>
        <v/>
      </c>
      <c r="B46" s="57"/>
      <c r="C46" s="57"/>
      <c r="D46" s="58" t="str">
        <f t="shared" si="13"/>
        <v/>
      </c>
      <c r="E46" s="131" t="str">
        <f>'Plant &amp; Fish Production'!M39</f>
        <v/>
      </c>
      <c r="F46" s="58" t="str">
        <f t="shared" si="14"/>
        <v/>
      </c>
      <c r="G46" s="127" t="str">
        <f>IF('Plant &amp; Fish Production'!N39="", "", 'Plant &amp; Fish Production'!N39)</f>
        <v/>
      </c>
      <c r="H46" s="131" t="str">
        <f t="shared" si="15"/>
        <v/>
      </c>
      <c r="I46" s="129"/>
      <c r="J46" s="131" t="str">
        <f>IF(H46="","",IF(I46="","",IF('Please Read First'!$C$11="metric",'REV &amp; COGS'!H46*'REV &amp; COGS'!I46,(I46/16)*H46)))</f>
        <v/>
      </c>
      <c r="K46" s="308"/>
      <c r="L46" s="309"/>
      <c r="M46" s="252" t="str">
        <f t="shared" si="16"/>
        <v/>
      </c>
      <c r="N46" s="252" t="str">
        <f t="shared" si="17"/>
        <v/>
      </c>
      <c r="O46" s="128" t="str">
        <f t="shared" si="18"/>
        <v/>
      </c>
      <c r="P46" s="58" t="str">
        <f t="shared" si="19"/>
        <v/>
      </c>
      <c r="Q46" s="57"/>
      <c r="R46" s="252" t="str">
        <f t="shared" si="20"/>
        <v/>
      </c>
      <c r="S46" s="310" t="str">
        <f t="shared" si="21"/>
        <v/>
      </c>
      <c r="T46" s="1"/>
      <c r="U46" s="28"/>
      <c r="V46" s="28"/>
      <c r="W46" s="1"/>
      <c r="X46" s="1"/>
    </row>
    <row r="47" spans="1:30" ht="15.75" customHeight="1">
      <c r="A47" s="307" t="str">
        <f>IF('Plant &amp; Fish Production'!F40="", "", 'Plant &amp; Fish Production'!F40)</f>
        <v/>
      </c>
      <c r="B47" s="57"/>
      <c r="C47" s="57"/>
      <c r="D47" s="58" t="str">
        <f t="shared" si="13"/>
        <v/>
      </c>
      <c r="E47" s="131" t="str">
        <f>'Plant &amp; Fish Production'!M40</f>
        <v/>
      </c>
      <c r="F47" s="58" t="str">
        <f t="shared" si="14"/>
        <v/>
      </c>
      <c r="G47" s="127" t="str">
        <f>IF('Plant &amp; Fish Production'!N40="", "", 'Plant &amp; Fish Production'!N40)</f>
        <v/>
      </c>
      <c r="H47" s="131" t="str">
        <f t="shared" si="15"/>
        <v/>
      </c>
      <c r="I47" s="129"/>
      <c r="J47" s="131" t="str">
        <f>IF(H47="","",IF(I47="","",IF('Please Read First'!$C$11="metric",'REV &amp; COGS'!H47*'REV &amp; COGS'!I47,(I47/16)*H47)))</f>
        <v/>
      </c>
      <c r="K47" s="308"/>
      <c r="L47" s="309"/>
      <c r="M47" s="252" t="str">
        <f t="shared" si="16"/>
        <v/>
      </c>
      <c r="N47" s="252" t="str">
        <f t="shared" si="17"/>
        <v/>
      </c>
      <c r="O47" s="128" t="str">
        <f t="shared" si="18"/>
        <v/>
      </c>
      <c r="P47" s="58" t="str">
        <f t="shared" si="19"/>
        <v/>
      </c>
      <c r="Q47" s="57"/>
      <c r="R47" s="252" t="str">
        <f t="shared" si="20"/>
        <v/>
      </c>
      <c r="S47" s="310" t="str">
        <f t="shared" si="21"/>
        <v/>
      </c>
      <c r="T47" s="1"/>
      <c r="U47" s="28"/>
      <c r="V47" s="28"/>
      <c r="W47" s="1"/>
      <c r="X47" s="1"/>
    </row>
    <row r="48" spans="1:30" ht="15.75" customHeight="1">
      <c r="A48" s="307" t="str">
        <f>IF('Plant &amp; Fish Production'!F41="", "", 'Plant &amp; Fish Production'!F41)</f>
        <v/>
      </c>
      <c r="B48" s="57"/>
      <c r="C48" s="57"/>
      <c r="D48" s="58" t="str">
        <f t="shared" si="13"/>
        <v/>
      </c>
      <c r="E48" s="131" t="str">
        <f>'Plant &amp; Fish Production'!M41</f>
        <v/>
      </c>
      <c r="F48" s="58" t="str">
        <f t="shared" si="14"/>
        <v/>
      </c>
      <c r="G48" s="127" t="str">
        <f>IF('Plant &amp; Fish Production'!N41="", "", 'Plant &amp; Fish Production'!N41)</f>
        <v/>
      </c>
      <c r="H48" s="131" t="str">
        <f t="shared" si="15"/>
        <v/>
      </c>
      <c r="I48" s="129"/>
      <c r="J48" s="131" t="str">
        <f>IF(H48="","",IF(I48="","",IF('Please Read First'!$C$11="metric",'REV &amp; COGS'!H48*'REV &amp; COGS'!I48,(I48/16)*H48)))</f>
        <v/>
      </c>
      <c r="K48" s="308"/>
      <c r="L48" s="309"/>
      <c r="M48" s="252" t="str">
        <f t="shared" si="16"/>
        <v/>
      </c>
      <c r="N48" s="252" t="str">
        <f t="shared" si="17"/>
        <v/>
      </c>
      <c r="O48" s="128" t="str">
        <f t="shared" si="18"/>
        <v/>
      </c>
      <c r="P48" s="58" t="str">
        <f t="shared" si="19"/>
        <v/>
      </c>
      <c r="Q48" s="57"/>
      <c r="R48" s="252" t="str">
        <f t="shared" si="20"/>
        <v/>
      </c>
      <c r="S48" s="310" t="str">
        <f t="shared" si="21"/>
        <v/>
      </c>
      <c r="T48" s="1"/>
      <c r="U48" s="28"/>
      <c r="V48" s="28"/>
      <c r="W48" s="1"/>
      <c r="X48" s="1"/>
    </row>
    <row r="49" spans="1:30" ht="15.75" customHeight="1">
      <c r="A49" s="334" t="s">
        <v>432</v>
      </c>
      <c r="B49" s="335"/>
      <c r="C49" s="317"/>
      <c r="D49" s="317"/>
      <c r="E49" s="318">
        <f t="shared" ref="E49:F49" si="22">SUM(E35:E48)</f>
        <v>6441.0666666666675</v>
      </c>
      <c r="F49" s="319">
        <f t="shared" si="22"/>
        <v>0</v>
      </c>
      <c r="G49" s="320"/>
      <c r="H49" s="318">
        <f>SUM(H35:H48)</f>
        <v>0</v>
      </c>
      <c r="I49" s="321"/>
      <c r="J49" s="322">
        <f>SUM(J35:J48)</f>
        <v>0</v>
      </c>
      <c r="K49" s="321"/>
      <c r="L49" s="320"/>
      <c r="M49" s="319"/>
      <c r="N49" s="319"/>
      <c r="O49" s="323">
        <f t="shared" ref="O49:P49" si="23">SUM(O35:O48)</f>
        <v>0</v>
      </c>
      <c r="P49" s="319">
        <f t="shared" si="23"/>
        <v>0</v>
      </c>
      <c r="Q49" s="319"/>
      <c r="R49" s="319">
        <f t="shared" ref="R49:S49" si="24">SUM(R35:R48)</f>
        <v>0</v>
      </c>
      <c r="S49" s="324">
        <f t="shared" si="24"/>
        <v>0</v>
      </c>
      <c r="T49" s="1"/>
      <c r="U49" s="28"/>
      <c r="V49" s="28"/>
      <c r="W49" s="1"/>
      <c r="X49" s="1"/>
    </row>
    <row r="50" spans="1:30" ht="15.75" customHeight="1">
      <c r="A50" s="1"/>
      <c r="B50" s="325"/>
      <c r="C50" s="325"/>
      <c r="D50" s="325"/>
      <c r="E50" s="13"/>
      <c r="F50" s="325"/>
      <c r="G50" s="74"/>
      <c r="H50" s="74"/>
      <c r="I50" s="74"/>
      <c r="J50" s="74"/>
      <c r="K50" s="336"/>
      <c r="L50" s="1"/>
      <c r="M50" s="74"/>
      <c r="N50" s="1"/>
      <c r="O50" s="1"/>
      <c r="P50" s="1"/>
      <c r="Q50" s="1"/>
      <c r="R50" s="1"/>
      <c r="S50" s="1"/>
      <c r="T50" s="1"/>
      <c r="U50" s="28"/>
      <c r="V50" s="28"/>
      <c r="W50" s="1"/>
      <c r="X50" s="1"/>
    </row>
    <row r="51" spans="1:30" ht="6.75" customHeight="1">
      <c r="A51" s="337"/>
      <c r="B51" s="338"/>
      <c r="C51" s="338"/>
      <c r="D51" s="338"/>
      <c r="E51" s="339"/>
      <c r="F51" s="338"/>
      <c r="G51" s="340"/>
      <c r="H51" s="340"/>
      <c r="I51" s="340"/>
      <c r="J51" s="340"/>
      <c r="K51" s="341"/>
      <c r="L51" s="337"/>
      <c r="M51" s="340"/>
      <c r="N51" s="337"/>
      <c r="O51" s="337"/>
      <c r="P51" s="337"/>
      <c r="Q51" s="337"/>
      <c r="R51" s="337"/>
      <c r="S51" s="337"/>
      <c r="T51" s="1"/>
      <c r="U51" s="28"/>
      <c r="V51" s="28"/>
      <c r="W51" s="1"/>
      <c r="X51" s="1"/>
    </row>
    <row r="52" spans="1:30" ht="15.75" customHeight="1">
      <c r="A52" s="278" t="s">
        <v>519</v>
      </c>
      <c r="B52" s="325"/>
      <c r="C52" s="342" t="s">
        <v>520</v>
      </c>
      <c r="D52" s="325"/>
      <c r="E52" s="13"/>
      <c r="F52" s="325"/>
      <c r="G52" s="74"/>
      <c r="H52" s="74"/>
      <c r="I52" s="74"/>
      <c r="J52" s="74"/>
      <c r="K52" s="336"/>
      <c r="L52" s="1"/>
      <c r="M52" s="74"/>
      <c r="N52" s="1"/>
      <c r="O52" s="1"/>
      <c r="P52" s="1"/>
      <c r="Q52" s="1"/>
      <c r="R52" s="1"/>
      <c r="S52" s="1"/>
      <c r="T52" s="1"/>
      <c r="U52" s="28"/>
      <c r="V52" s="28"/>
      <c r="W52" s="1"/>
      <c r="X52" s="1"/>
    </row>
    <row r="53" spans="1:30" ht="15.75" customHeight="1">
      <c r="A53" s="326" t="str">
        <f>'Plant &amp; Fish Production'!F45</f>
        <v>Media Beds - Summer Season</v>
      </c>
      <c r="B53" s="327"/>
      <c r="C53" s="327"/>
      <c r="D53" s="327"/>
      <c r="E53" s="328"/>
      <c r="F53" s="327"/>
      <c r="G53" s="328"/>
      <c r="H53" s="328"/>
      <c r="I53" s="328"/>
      <c r="J53" s="329"/>
      <c r="K53" s="330"/>
      <c r="L53" s="330"/>
      <c r="M53" s="328"/>
      <c r="N53" s="328"/>
      <c r="O53" s="328"/>
      <c r="P53" s="328"/>
      <c r="Q53" s="328"/>
      <c r="R53" s="328"/>
      <c r="S53" s="1"/>
      <c r="T53" s="1"/>
      <c r="U53" s="28"/>
      <c r="V53" s="28"/>
      <c r="W53" s="1"/>
      <c r="X53" s="1"/>
    </row>
    <row r="54" spans="1:30" ht="15.75" customHeight="1">
      <c r="A54" s="299" t="s">
        <v>359</v>
      </c>
      <c r="B54" s="331" t="s">
        <v>499</v>
      </c>
      <c r="C54" s="331" t="s">
        <v>500</v>
      </c>
      <c r="D54" s="332" t="s">
        <v>501</v>
      </c>
      <c r="E54" s="302" t="s">
        <v>521</v>
      </c>
      <c r="F54" s="333" t="s">
        <v>522</v>
      </c>
      <c r="G54" s="302" t="s">
        <v>523</v>
      </c>
      <c r="H54" s="302" t="s">
        <v>524</v>
      </c>
      <c r="I54" s="303" t="str">
        <f>IF('Please Read First'!$C$11="metric", "Total harvest weight in kg", "Total harvest weight in lbs")</f>
        <v>Total harvest weight in lbs</v>
      </c>
      <c r="J54" s="304" t="s">
        <v>506</v>
      </c>
      <c r="K54" s="304" t="s">
        <v>507</v>
      </c>
      <c r="L54" s="303" t="s">
        <v>508</v>
      </c>
      <c r="M54" s="303" t="s">
        <v>509</v>
      </c>
      <c r="N54" s="303" t="s">
        <v>510</v>
      </c>
      <c r="O54" s="303" t="s">
        <v>511</v>
      </c>
      <c r="P54" s="305" t="s">
        <v>512</v>
      </c>
      <c r="Q54" s="305" t="s">
        <v>525</v>
      </c>
      <c r="R54" s="306" t="s">
        <v>518</v>
      </c>
      <c r="S54" s="1"/>
      <c r="T54" s="1"/>
      <c r="U54" s="28"/>
      <c r="V54" s="28"/>
      <c r="W54" s="22"/>
      <c r="X54" s="22"/>
      <c r="Y54" s="22"/>
      <c r="Z54" s="22"/>
      <c r="AA54" s="22"/>
      <c r="AB54" s="22"/>
      <c r="AC54" s="22"/>
      <c r="AD54" s="22"/>
    </row>
    <row r="55" spans="1:30" ht="15.75" customHeight="1">
      <c r="A55" s="307" t="str">
        <f>IF('Plant &amp; Fish Production'!F47="", "", 'Plant &amp; Fish Production'!F47)</f>
        <v>Tomatoes</v>
      </c>
      <c r="B55" s="57"/>
      <c r="C55" s="57"/>
      <c r="D55" s="58" t="str">
        <f t="shared" ref="D55:D68" si="25">IF(B55="","",IF(C55="","",C55+B55))</f>
        <v/>
      </c>
      <c r="E55" s="131" t="str">
        <f>'Plant &amp; Fish Production'!L47</f>
        <v/>
      </c>
      <c r="F55" s="58" t="str">
        <f t="shared" ref="F55:F68" si="26">IF(D55="","",IF(E55="","",D55*E55))</f>
        <v/>
      </c>
      <c r="G55" s="127" t="str">
        <f>IF('Plant &amp; Fish Production'!O47="", "", 'Plant &amp; Fish Production'!O47)</f>
        <v/>
      </c>
      <c r="H55" s="131" t="str">
        <f t="shared" ref="H55:H68" si="27">IF(G55="","",IF(E55="","",E55*(1-G55)))</f>
        <v/>
      </c>
      <c r="I55" s="131" t="str">
        <f>IF('Plant &amp; Fish Production'!P47="", "", 'Plant &amp; Fish Production'!P47)</f>
        <v/>
      </c>
      <c r="J55" s="308"/>
      <c r="K55" s="309"/>
      <c r="L55" s="252" t="str">
        <f t="shared" ref="L55:L68" si="28">IF(K55="","", IF(K55=$M$3,$N$3,IF(K55=$M$4,$N$4,IF(K55=$M$5,$N$5,IF(K55=$M$6,$N$6,IF(K55=$M$7,$N$7,IF(K55=$M$8,$N$8,IF(K55=$M$9,$N$9,IF(K55=$M$10,$N$10,IF(K55=$M$11,$N$11))))))))))</f>
        <v/>
      </c>
      <c r="M55" s="252" t="str">
        <f t="shared" ref="M55:M68" si="29">IF(J55="","",IF(D55="","",IF(H55=0,0,IF(J55=$L$4,D55*24+L55,IF(J55=$L$3,D55*12+L55,IF(J55=$L$5,D55+L55,IF(J55=$L$6,D55*H55/I55+L55,IF(J55=$L$7,D55*3+L55,IF(J55=$L$8,D55*6+L55)))))))))</f>
        <v/>
      </c>
      <c r="N55" s="128" t="str">
        <f t="shared" ref="N55:N68" si="30">IF(H55="","",IF(J55=$L$4,H55/24,IF(J55=$L$3,H55/12,IF(J55=$L$5,H55,IF(J55=$L$6,I55,IF(J55=$L$7,H55/3,IF(J55=$L$8,H55/6,"")))))))</f>
        <v/>
      </c>
      <c r="O55" s="58" t="str">
        <f t="shared" ref="O55:O68" si="31">IF(N55="", "", L55*N55)</f>
        <v/>
      </c>
      <c r="P55" s="57"/>
      <c r="Q55" s="252" t="str">
        <f t="shared" ref="Q55:Q68" si="32">IF(N55="", "", P55*N55)</f>
        <v/>
      </c>
      <c r="R55" s="310" t="str">
        <f t="shared" ref="R55:R68" si="33">IF(Q55="", "", Q55/6)</f>
        <v/>
      </c>
      <c r="S55" s="1"/>
      <c r="T55" s="1"/>
      <c r="U55" s="109"/>
      <c r="V55" s="109"/>
      <c r="W55" s="1"/>
      <c r="X55" s="1"/>
    </row>
    <row r="56" spans="1:30" ht="15.75" customHeight="1">
      <c r="A56" s="307" t="str">
        <f>IF('Plant &amp; Fish Production'!F48="", "", 'Plant &amp; Fish Production'!F48)</f>
        <v>Squash</v>
      </c>
      <c r="B56" s="57"/>
      <c r="C56" s="57"/>
      <c r="D56" s="58" t="str">
        <f t="shared" si="25"/>
        <v/>
      </c>
      <c r="E56" s="131" t="str">
        <f>'Plant &amp; Fish Production'!L48</f>
        <v/>
      </c>
      <c r="F56" s="58" t="str">
        <f t="shared" si="26"/>
        <v/>
      </c>
      <c r="G56" s="127" t="str">
        <f>IF('Plant &amp; Fish Production'!O48="", "", 'Plant &amp; Fish Production'!O48)</f>
        <v/>
      </c>
      <c r="H56" s="131" t="str">
        <f t="shared" si="27"/>
        <v/>
      </c>
      <c r="I56" s="131" t="str">
        <f>IF('Plant &amp; Fish Production'!P48="", "", 'Plant &amp; Fish Production'!P48)</f>
        <v/>
      </c>
      <c r="J56" s="308"/>
      <c r="K56" s="309"/>
      <c r="L56" s="252" t="str">
        <f t="shared" si="28"/>
        <v/>
      </c>
      <c r="M56" s="252" t="str">
        <f t="shared" si="29"/>
        <v/>
      </c>
      <c r="N56" s="128" t="str">
        <f t="shared" si="30"/>
        <v/>
      </c>
      <c r="O56" s="58" t="str">
        <f t="shared" si="31"/>
        <v/>
      </c>
      <c r="P56" s="57"/>
      <c r="Q56" s="252" t="str">
        <f t="shared" si="32"/>
        <v/>
      </c>
      <c r="R56" s="310" t="str">
        <f t="shared" si="33"/>
        <v/>
      </c>
      <c r="S56" s="1"/>
      <c r="T56" s="1"/>
      <c r="U56" s="28"/>
      <c r="V56" s="28"/>
      <c r="W56" s="1"/>
      <c r="X56" s="1"/>
    </row>
    <row r="57" spans="1:30" ht="15.75" customHeight="1">
      <c r="A57" s="307" t="str">
        <f>IF('Plant &amp; Fish Production'!F49="", "", 'Plant &amp; Fish Production'!F49)</f>
        <v>Peppers</v>
      </c>
      <c r="B57" s="57"/>
      <c r="C57" s="57"/>
      <c r="D57" s="58" t="str">
        <f t="shared" si="25"/>
        <v/>
      </c>
      <c r="E57" s="131" t="str">
        <f>'Plant &amp; Fish Production'!L49</f>
        <v/>
      </c>
      <c r="F57" s="58" t="str">
        <f t="shared" si="26"/>
        <v/>
      </c>
      <c r="G57" s="127" t="str">
        <f>IF('Plant &amp; Fish Production'!O49="", "", 'Plant &amp; Fish Production'!O49)</f>
        <v/>
      </c>
      <c r="H57" s="131" t="str">
        <f t="shared" si="27"/>
        <v/>
      </c>
      <c r="I57" s="131" t="str">
        <f>IF('Plant &amp; Fish Production'!P49="", "", 'Plant &amp; Fish Production'!P49)</f>
        <v/>
      </c>
      <c r="J57" s="308"/>
      <c r="K57" s="309"/>
      <c r="L57" s="252" t="str">
        <f t="shared" si="28"/>
        <v/>
      </c>
      <c r="M57" s="252" t="str">
        <f t="shared" si="29"/>
        <v/>
      </c>
      <c r="N57" s="128" t="str">
        <f t="shared" si="30"/>
        <v/>
      </c>
      <c r="O57" s="58" t="str">
        <f t="shared" si="31"/>
        <v/>
      </c>
      <c r="P57" s="57"/>
      <c r="Q57" s="252" t="str">
        <f t="shared" si="32"/>
        <v/>
      </c>
      <c r="R57" s="310" t="str">
        <f t="shared" si="33"/>
        <v/>
      </c>
      <c r="S57" s="1"/>
      <c r="T57" s="1"/>
      <c r="U57" s="28"/>
      <c r="V57" s="28"/>
      <c r="W57" s="1"/>
      <c r="X57" s="1"/>
    </row>
    <row r="58" spans="1:30" ht="15.75" customHeight="1">
      <c r="A58" s="307" t="str">
        <f>IF('Plant &amp; Fish Production'!F50="", "", 'Plant &amp; Fish Production'!F50)</f>
        <v>Cucumbers</v>
      </c>
      <c r="B58" s="57"/>
      <c r="C58" s="57"/>
      <c r="D58" s="58" t="str">
        <f t="shared" si="25"/>
        <v/>
      </c>
      <c r="E58" s="131" t="str">
        <f>'Plant &amp; Fish Production'!L50</f>
        <v/>
      </c>
      <c r="F58" s="58" t="str">
        <f t="shared" si="26"/>
        <v/>
      </c>
      <c r="G58" s="127" t="str">
        <f>IF('Plant &amp; Fish Production'!O50="", "", 'Plant &amp; Fish Production'!O50)</f>
        <v/>
      </c>
      <c r="H58" s="131" t="str">
        <f t="shared" si="27"/>
        <v/>
      </c>
      <c r="I58" s="131" t="str">
        <f>IF('Plant &amp; Fish Production'!P50="", "", 'Plant &amp; Fish Production'!P50)</f>
        <v/>
      </c>
      <c r="J58" s="308"/>
      <c r="K58" s="309"/>
      <c r="L58" s="252" t="str">
        <f t="shared" si="28"/>
        <v/>
      </c>
      <c r="M58" s="252" t="str">
        <f t="shared" si="29"/>
        <v/>
      </c>
      <c r="N58" s="128" t="str">
        <f t="shared" si="30"/>
        <v/>
      </c>
      <c r="O58" s="58" t="str">
        <f t="shared" si="31"/>
        <v/>
      </c>
      <c r="P58" s="57"/>
      <c r="Q58" s="252" t="str">
        <f t="shared" si="32"/>
        <v/>
      </c>
      <c r="R58" s="310" t="str">
        <f t="shared" si="33"/>
        <v/>
      </c>
      <c r="S58" s="1"/>
      <c r="T58" s="1"/>
      <c r="U58" s="28"/>
      <c r="V58" s="28"/>
      <c r="W58" s="1"/>
      <c r="X58" s="1"/>
    </row>
    <row r="59" spans="1:30" ht="15.75" customHeight="1">
      <c r="A59" s="307" t="str">
        <f>IF('Plant &amp; Fish Production'!F51="", "", 'Plant &amp; Fish Production'!F51)</f>
        <v/>
      </c>
      <c r="B59" s="57"/>
      <c r="C59" s="57"/>
      <c r="D59" s="58" t="str">
        <f t="shared" si="25"/>
        <v/>
      </c>
      <c r="E59" s="131" t="str">
        <f>'Plant &amp; Fish Production'!L51</f>
        <v/>
      </c>
      <c r="F59" s="58" t="str">
        <f t="shared" si="26"/>
        <v/>
      </c>
      <c r="G59" s="127" t="str">
        <f>IF('Plant &amp; Fish Production'!O51="", "", 'Plant &amp; Fish Production'!O51)</f>
        <v/>
      </c>
      <c r="H59" s="131" t="str">
        <f t="shared" si="27"/>
        <v/>
      </c>
      <c r="I59" s="131" t="str">
        <f>IF('Plant &amp; Fish Production'!P51="", "", 'Plant &amp; Fish Production'!P51)</f>
        <v/>
      </c>
      <c r="J59" s="308"/>
      <c r="K59" s="309"/>
      <c r="L59" s="252" t="str">
        <f t="shared" si="28"/>
        <v/>
      </c>
      <c r="M59" s="252" t="str">
        <f t="shared" si="29"/>
        <v/>
      </c>
      <c r="N59" s="128" t="str">
        <f t="shared" si="30"/>
        <v/>
      </c>
      <c r="O59" s="58" t="str">
        <f t="shared" si="31"/>
        <v/>
      </c>
      <c r="P59" s="57"/>
      <c r="Q59" s="252" t="str">
        <f t="shared" si="32"/>
        <v/>
      </c>
      <c r="R59" s="310" t="str">
        <f t="shared" si="33"/>
        <v/>
      </c>
      <c r="S59" s="1"/>
      <c r="T59" s="1"/>
      <c r="U59" s="28"/>
      <c r="V59" s="28"/>
      <c r="W59" s="1"/>
      <c r="X59" s="1"/>
    </row>
    <row r="60" spans="1:30" ht="15.75" customHeight="1">
      <c r="A60" s="307" t="str">
        <f>IF('Plant &amp; Fish Production'!F52="", "", 'Plant &amp; Fish Production'!F52)</f>
        <v/>
      </c>
      <c r="B60" s="57"/>
      <c r="C60" s="57"/>
      <c r="D60" s="58" t="str">
        <f t="shared" si="25"/>
        <v/>
      </c>
      <c r="E60" s="131" t="str">
        <f>'Plant &amp; Fish Production'!L52</f>
        <v/>
      </c>
      <c r="F60" s="58" t="str">
        <f t="shared" si="26"/>
        <v/>
      </c>
      <c r="G60" s="127" t="str">
        <f>IF('Plant &amp; Fish Production'!O52="", "", 'Plant &amp; Fish Production'!O52)</f>
        <v/>
      </c>
      <c r="H60" s="131" t="str">
        <f t="shared" si="27"/>
        <v/>
      </c>
      <c r="I60" s="131" t="str">
        <f>IF('Plant &amp; Fish Production'!P52="", "", 'Plant &amp; Fish Production'!P52)</f>
        <v/>
      </c>
      <c r="J60" s="308"/>
      <c r="K60" s="309"/>
      <c r="L60" s="252" t="str">
        <f t="shared" si="28"/>
        <v/>
      </c>
      <c r="M60" s="252" t="str">
        <f t="shared" si="29"/>
        <v/>
      </c>
      <c r="N60" s="128" t="str">
        <f t="shared" si="30"/>
        <v/>
      </c>
      <c r="O60" s="58" t="str">
        <f t="shared" si="31"/>
        <v/>
      </c>
      <c r="P60" s="57"/>
      <c r="Q60" s="252" t="str">
        <f t="shared" si="32"/>
        <v/>
      </c>
      <c r="R60" s="310" t="str">
        <f t="shared" si="33"/>
        <v/>
      </c>
      <c r="S60" s="1"/>
      <c r="T60" s="1"/>
      <c r="U60" s="28"/>
      <c r="V60" s="28"/>
      <c r="W60" s="1"/>
      <c r="X60" s="1"/>
    </row>
    <row r="61" spans="1:30" ht="15.75" customHeight="1">
      <c r="A61" s="307" t="str">
        <f>IF('Plant &amp; Fish Production'!F53="", "", 'Plant &amp; Fish Production'!F53)</f>
        <v/>
      </c>
      <c r="B61" s="57"/>
      <c r="C61" s="57"/>
      <c r="D61" s="58" t="str">
        <f t="shared" si="25"/>
        <v/>
      </c>
      <c r="E61" s="131" t="str">
        <f>'Plant &amp; Fish Production'!L53</f>
        <v/>
      </c>
      <c r="F61" s="58" t="str">
        <f t="shared" si="26"/>
        <v/>
      </c>
      <c r="G61" s="127" t="str">
        <f>IF('Plant &amp; Fish Production'!O53="", "", 'Plant &amp; Fish Production'!O53)</f>
        <v/>
      </c>
      <c r="H61" s="131" t="str">
        <f t="shared" si="27"/>
        <v/>
      </c>
      <c r="I61" s="131" t="str">
        <f>IF('Plant &amp; Fish Production'!P53="", "", 'Plant &amp; Fish Production'!P53)</f>
        <v/>
      </c>
      <c r="J61" s="308"/>
      <c r="K61" s="309"/>
      <c r="L61" s="252" t="str">
        <f t="shared" si="28"/>
        <v/>
      </c>
      <c r="M61" s="252" t="str">
        <f t="shared" si="29"/>
        <v/>
      </c>
      <c r="N61" s="128" t="str">
        <f t="shared" si="30"/>
        <v/>
      </c>
      <c r="O61" s="58" t="str">
        <f t="shared" si="31"/>
        <v/>
      </c>
      <c r="P61" s="57"/>
      <c r="Q61" s="252" t="str">
        <f t="shared" si="32"/>
        <v/>
      </c>
      <c r="R61" s="310" t="str">
        <f t="shared" si="33"/>
        <v/>
      </c>
      <c r="S61" s="1"/>
      <c r="T61" s="1"/>
      <c r="U61" s="28"/>
      <c r="V61" s="28"/>
      <c r="W61" s="1"/>
      <c r="X61" s="1"/>
    </row>
    <row r="62" spans="1:30" ht="15.75" customHeight="1">
      <c r="A62" s="307" t="str">
        <f>IF('Plant &amp; Fish Production'!F54="", "", 'Plant &amp; Fish Production'!F54)</f>
        <v/>
      </c>
      <c r="B62" s="57"/>
      <c r="C62" s="57"/>
      <c r="D62" s="58" t="str">
        <f t="shared" si="25"/>
        <v/>
      </c>
      <c r="E62" s="131" t="str">
        <f>'Plant &amp; Fish Production'!L54</f>
        <v/>
      </c>
      <c r="F62" s="58" t="str">
        <f t="shared" si="26"/>
        <v/>
      </c>
      <c r="G62" s="127" t="str">
        <f>IF('Plant &amp; Fish Production'!O54="", "", 'Plant &amp; Fish Production'!O54)</f>
        <v/>
      </c>
      <c r="H62" s="131" t="str">
        <f t="shared" si="27"/>
        <v/>
      </c>
      <c r="I62" s="131" t="str">
        <f>IF('Plant &amp; Fish Production'!P54="", "", 'Plant &amp; Fish Production'!P54)</f>
        <v/>
      </c>
      <c r="J62" s="308"/>
      <c r="K62" s="309"/>
      <c r="L62" s="252" t="str">
        <f t="shared" si="28"/>
        <v/>
      </c>
      <c r="M62" s="252" t="str">
        <f t="shared" si="29"/>
        <v/>
      </c>
      <c r="N62" s="128" t="str">
        <f t="shared" si="30"/>
        <v/>
      </c>
      <c r="O62" s="58" t="str">
        <f t="shared" si="31"/>
        <v/>
      </c>
      <c r="P62" s="57"/>
      <c r="Q62" s="252" t="str">
        <f t="shared" si="32"/>
        <v/>
      </c>
      <c r="R62" s="310" t="str">
        <f t="shared" si="33"/>
        <v/>
      </c>
      <c r="S62" s="1"/>
      <c r="T62" s="1"/>
      <c r="U62" s="28"/>
      <c r="V62" s="28"/>
      <c r="W62" s="1"/>
      <c r="X62" s="1"/>
    </row>
    <row r="63" spans="1:30" ht="15.75" customHeight="1">
      <c r="A63" s="307" t="str">
        <f>IF('Plant &amp; Fish Production'!F55="", "", 'Plant &amp; Fish Production'!F55)</f>
        <v/>
      </c>
      <c r="B63" s="57"/>
      <c r="C63" s="57"/>
      <c r="D63" s="58" t="str">
        <f t="shared" si="25"/>
        <v/>
      </c>
      <c r="E63" s="131" t="str">
        <f>'Plant &amp; Fish Production'!L55</f>
        <v/>
      </c>
      <c r="F63" s="58" t="str">
        <f t="shared" si="26"/>
        <v/>
      </c>
      <c r="G63" s="127" t="str">
        <f>IF('Plant &amp; Fish Production'!O55="", "", 'Plant &amp; Fish Production'!O55)</f>
        <v/>
      </c>
      <c r="H63" s="131" t="str">
        <f t="shared" si="27"/>
        <v/>
      </c>
      <c r="I63" s="131" t="str">
        <f>IF('Plant &amp; Fish Production'!P55="", "", 'Plant &amp; Fish Production'!P55)</f>
        <v/>
      </c>
      <c r="J63" s="308"/>
      <c r="K63" s="309"/>
      <c r="L63" s="252" t="str">
        <f t="shared" si="28"/>
        <v/>
      </c>
      <c r="M63" s="252" t="str">
        <f t="shared" si="29"/>
        <v/>
      </c>
      <c r="N63" s="128" t="str">
        <f t="shared" si="30"/>
        <v/>
      </c>
      <c r="O63" s="58" t="str">
        <f t="shared" si="31"/>
        <v/>
      </c>
      <c r="P63" s="57"/>
      <c r="Q63" s="252" t="str">
        <f t="shared" si="32"/>
        <v/>
      </c>
      <c r="R63" s="310" t="str">
        <f t="shared" si="33"/>
        <v/>
      </c>
      <c r="S63" s="1"/>
      <c r="T63" s="1"/>
      <c r="U63" s="28"/>
      <c r="V63" s="28"/>
      <c r="W63" s="1"/>
      <c r="X63" s="1"/>
    </row>
    <row r="64" spans="1:30" ht="15.75" customHeight="1">
      <c r="A64" s="307" t="str">
        <f>IF('Plant &amp; Fish Production'!F56="", "", 'Plant &amp; Fish Production'!F56)</f>
        <v/>
      </c>
      <c r="B64" s="57"/>
      <c r="C64" s="57"/>
      <c r="D64" s="58" t="str">
        <f t="shared" si="25"/>
        <v/>
      </c>
      <c r="E64" s="131" t="str">
        <f>'Plant &amp; Fish Production'!L56</f>
        <v/>
      </c>
      <c r="F64" s="58" t="str">
        <f t="shared" si="26"/>
        <v/>
      </c>
      <c r="G64" s="127" t="str">
        <f>IF('Plant &amp; Fish Production'!O56="", "", 'Plant &amp; Fish Production'!O56)</f>
        <v/>
      </c>
      <c r="H64" s="131" t="str">
        <f t="shared" si="27"/>
        <v/>
      </c>
      <c r="I64" s="131" t="str">
        <f>IF('Plant &amp; Fish Production'!P56="", "", 'Plant &amp; Fish Production'!P56)</f>
        <v/>
      </c>
      <c r="J64" s="308"/>
      <c r="K64" s="309"/>
      <c r="L64" s="252" t="str">
        <f t="shared" si="28"/>
        <v/>
      </c>
      <c r="M64" s="252" t="str">
        <f t="shared" si="29"/>
        <v/>
      </c>
      <c r="N64" s="128" t="str">
        <f t="shared" si="30"/>
        <v/>
      </c>
      <c r="O64" s="58" t="str">
        <f t="shared" si="31"/>
        <v/>
      </c>
      <c r="P64" s="57"/>
      <c r="Q64" s="252" t="str">
        <f t="shared" si="32"/>
        <v/>
      </c>
      <c r="R64" s="310" t="str">
        <f t="shared" si="33"/>
        <v/>
      </c>
      <c r="S64" s="1"/>
      <c r="T64" s="1"/>
      <c r="U64" s="28"/>
      <c r="V64" s="28"/>
      <c r="W64" s="1"/>
      <c r="X64" s="1"/>
    </row>
    <row r="65" spans="1:30" ht="15.75" customHeight="1">
      <c r="A65" s="307" t="str">
        <f>IF('Plant &amp; Fish Production'!F57="", "", 'Plant &amp; Fish Production'!F57)</f>
        <v/>
      </c>
      <c r="B65" s="57"/>
      <c r="C65" s="57"/>
      <c r="D65" s="58" t="str">
        <f t="shared" si="25"/>
        <v/>
      </c>
      <c r="E65" s="131" t="str">
        <f>'Plant &amp; Fish Production'!L57</f>
        <v/>
      </c>
      <c r="F65" s="58" t="str">
        <f t="shared" si="26"/>
        <v/>
      </c>
      <c r="G65" s="127" t="str">
        <f>IF('Plant &amp; Fish Production'!O57="", "", 'Plant &amp; Fish Production'!O57)</f>
        <v/>
      </c>
      <c r="H65" s="131" t="str">
        <f t="shared" si="27"/>
        <v/>
      </c>
      <c r="I65" s="131" t="str">
        <f>IF('Plant &amp; Fish Production'!P57="", "", 'Plant &amp; Fish Production'!P57)</f>
        <v/>
      </c>
      <c r="J65" s="308"/>
      <c r="K65" s="309"/>
      <c r="L65" s="252" t="str">
        <f t="shared" si="28"/>
        <v/>
      </c>
      <c r="M65" s="252" t="str">
        <f t="shared" si="29"/>
        <v/>
      </c>
      <c r="N65" s="128" t="str">
        <f t="shared" si="30"/>
        <v/>
      </c>
      <c r="O65" s="58" t="str">
        <f t="shared" si="31"/>
        <v/>
      </c>
      <c r="P65" s="57"/>
      <c r="Q65" s="252" t="str">
        <f t="shared" si="32"/>
        <v/>
      </c>
      <c r="R65" s="310" t="str">
        <f t="shared" si="33"/>
        <v/>
      </c>
      <c r="S65" s="1"/>
      <c r="T65" s="1"/>
      <c r="U65" s="28"/>
      <c r="V65" s="28"/>
      <c r="W65" s="1"/>
      <c r="X65" s="1"/>
    </row>
    <row r="66" spans="1:30" ht="15.75" customHeight="1">
      <c r="A66" s="307" t="str">
        <f>IF('Plant &amp; Fish Production'!F58="", "", 'Plant &amp; Fish Production'!F58)</f>
        <v/>
      </c>
      <c r="B66" s="57"/>
      <c r="C66" s="57"/>
      <c r="D66" s="58" t="str">
        <f t="shared" si="25"/>
        <v/>
      </c>
      <c r="E66" s="131" t="str">
        <f>'Plant &amp; Fish Production'!L58</f>
        <v/>
      </c>
      <c r="F66" s="58" t="str">
        <f t="shared" si="26"/>
        <v/>
      </c>
      <c r="G66" s="127" t="str">
        <f>IF('Plant &amp; Fish Production'!O58="", "", 'Plant &amp; Fish Production'!O58)</f>
        <v/>
      </c>
      <c r="H66" s="131" t="str">
        <f t="shared" si="27"/>
        <v/>
      </c>
      <c r="I66" s="131" t="str">
        <f>IF('Plant &amp; Fish Production'!P58="", "", 'Plant &amp; Fish Production'!P58)</f>
        <v/>
      </c>
      <c r="J66" s="308"/>
      <c r="K66" s="309"/>
      <c r="L66" s="252" t="str">
        <f t="shared" si="28"/>
        <v/>
      </c>
      <c r="M66" s="252" t="str">
        <f t="shared" si="29"/>
        <v/>
      </c>
      <c r="N66" s="128" t="str">
        <f t="shared" si="30"/>
        <v/>
      </c>
      <c r="O66" s="58" t="str">
        <f t="shared" si="31"/>
        <v/>
      </c>
      <c r="P66" s="57"/>
      <c r="Q66" s="252" t="str">
        <f t="shared" si="32"/>
        <v/>
      </c>
      <c r="R66" s="310" t="str">
        <f t="shared" si="33"/>
        <v/>
      </c>
      <c r="S66" s="1"/>
      <c r="T66" s="1"/>
      <c r="U66" s="28"/>
      <c r="V66" s="28"/>
      <c r="W66" s="1"/>
      <c r="X66" s="1"/>
    </row>
    <row r="67" spans="1:30" ht="15.75" customHeight="1">
      <c r="A67" s="307" t="str">
        <f>IF('Plant &amp; Fish Production'!F59="", "", 'Plant &amp; Fish Production'!F59)</f>
        <v/>
      </c>
      <c r="B67" s="57"/>
      <c r="C67" s="57"/>
      <c r="D67" s="58" t="str">
        <f t="shared" si="25"/>
        <v/>
      </c>
      <c r="E67" s="131" t="str">
        <f>'Plant &amp; Fish Production'!L59</f>
        <v/>
      </c>
      <c r="F67" s="58" t="str">
        <f t="shared" si="26"/>
        <v/>
      </c>
      <c r="G67" s="127" t="str">
        <f>IF('Plant &amp; Fish Production'!O59="", "", 'Plant &amp; Fish Production'!O59)</f>
        <v/>
      </c>
      <c r="H67" s="131" t="str">
        <f t="shared" si="27"/>
        <v/>
      </c>
      <c r="I67" s="131" t="str">
        <f>IF('Plant &amp; Fish Production'!P59="", "", 'Plant &amp; Fish Production'!P59)</f>
        <v/>
      </c>
      <c r="J67" s="308"/>
      <c r="K67" s="309"/>
      <c r="L67" s="252" t="str">
        <f t="shared" si="28"/>
        <v/>
      </c>
      <c r="M67" s="252" t="str">
        <f t="shared" si="29"/>
        <v/>
      </c>
      <c r="N67" s="128" t="str">
        <f t="shared" si="30"/>
        <v/>
      </c>
      <c r="O67" s="58" t="str">
        <f t="shared" si="31"/>
        <v/>
      </c>
      <c r="P67" s="57"/>
      <c r="Q67" s="252" t="str">
        <f t="shared" si="32"/>
        <v/>
      </c>
      <c r="R67" s="310" t="str">
        <f t="shared" si="33"/>
        <v/>
      </c>
      <c r="S67" s="1"/>
      <c r="T67" s="1"/>
      <c r="U67" s="28"/>
      <c r="V67" s="28"/>
      <c r="W67" s="1"/>
      <c r="X67" s="1"/>
    </row>
    <row r="68" spans="1:30" ht="15.75" customHeight="1">
      <c r="A68" s="307" t="str">
        <f>IF('Plant &amp; Fish Production'!F60="", "", 'Plant &amp; Fish Production'!F60)</f>
        <v/>
      </c>
      <c r="B68" s="57"/>
      <c r="C68" s="57"/>
      <c r="D68" s="58" t="str">
        <f t="shared" si="25"/>
        <v/>
      </c>
      <c r="E68" s="131" t="str">
        <f>'Plant &amp; Fish Production'!L60</f>
        <v/>
      </c>
      <c r="F68" s="58" t="str">
        <f t="shared" si="26"/>
        <v/>
      </c>
      <c r="G68" s="127" t="str">
        <f>IF('Plant &amp; Fish Production'!O60="", "", 'Plant &amp; Fish Production'!O60)</f>
        <v/>
      </c>
      <c r="H68" s="131" t="str">
        <f t="shared" si="27"/>
        <v/>
      </c>
      <c r="I68" s="131" t="str">
        <f>IF('Plant &amp; Fish Production'!P60="", "", 'Plant &amp; Fish Production'!P60)</f>
        <v/>
      </c>
      <c r="J68" s="308"/>
      <c r="K68" s="309"/>
      <c r="L68" s="252" t="str">
        <f t="shared" si="28"/>
        <v/>
      </c>
      <c r="M68" s="252" t="str">
        <f t="shared" si="29"/>
        <v/>
      </c>
      <c r="N68" s="128" t="str">
        <f t="shared" si="30"/>
        <v/>
      </c>
      <c r="O68" s="58" t="str">
        <f t="shared" si="31"/>
        <v/>
      </c>
      <c r="P68" s="57"/>
      <c r="Q68" s="252" t="str">
        <f t="shared" si="32"/>
        <v/>
      </c>
      <c r="R68" s="310" t="str">
        <f t="shared" si="33"/>
        <v/>
      </c>
      <c r="S68" s="1"/>
      <c r="T68" s="1"/>
      <c r="U68" s="28"/>
      <c r="V68" s="28"/>
      <c r="W68" s="1"/>
      <c r="X68" s="1"/>
    </row>
    <row r="69" spans="1:30" ht="15.75" customHeight="1">
      <c r="A69" s="315" t="s">
        <v>432</v>
      </c>
      <c r="B69" s="335"/>
      <c r="C69" s="317"/>
      <c r="D69" s="317"/>
      <c r="E69" s="318">
        <f t="shared" ref="E69:F69" si="34">SUM(E55:E68)</f>
        <v>0</v>
      </c>
      <c r="F69" s="319">
        <f t="shared" si="34"/>
        <v>0</v>
      </c>
      <c r="G69" s="320"/>
      <c r="H69" s="318">
        <f t="shared" ref="H69:I69" si="35">SUM(H55:H68)</f>
        <v>0</v>
      </c>
      <c r="I69" s="322">
        <f t="shared" si="35"/>
        <v>0</v>
      </c>
      <c r="J69" s="321"/>
      <c r="K69" s="320"/>
      <c r="L69" s="319"/>
      <c r="M69" s="319"/>
      <c r="N69" s="323">
        <f t="shared" ref="N69:O69" si="36">SUM(N55:N68)</f>
        <v>0</v>
      </c>
      <c r="O69" s="319">
        <f t="shared" si="36"/>
        <v>0</v>
      </c>
      <c r="P69" s="319"/>
      <c r="Q69" s="319">
        <f t="shared" ref="Q69:R69" si="37">SUM(Q55:Q68)</f>
        <v>0</v>
      </c>
      <c r="R69" s="324">
        <f t="shared" si="37"/>
        <v>0</v>
      </c>
      <c r="S69" s="1"/>
      <c r="T69" s="1"/>
      <c r="U69" s="28"/>
      <c r="V69" s="28"/>
      <c r="W69" s="1"/>
      <c r="X69" s="1"/>
    </row>
    <row r="70" spans="1:30" ht="15.75" customHeight="1">
      <c r="A70" s="1"/>
      <c r="B70" s="325"/>
      <c r="C70" s="325"/>
      <c r="D70" s="325"/>
      <c r="E70" s="1"/>
      <c r="F70" s="325"/>
      <c r="G70" s="1"/>
      <c r="H70" s="1"/>
      <c r="I70" s="13"/>
      <c r="J70" s="13"/>
      <c r="K70" s="13"/>
      <c r="L70" s="1"/>
      <c r="M70" s="79"/>
      <c r="N70" s="79"/>
      <c r="O70" s="1"/>
      <c r="P70" s="74"/>
      <c r="Q70" s="74"/>
      <c r="R70" s="74"/>
      <c r="S70" s="74"/>
      <c r="T70" s="1"/>
      <c r="U70" s="28"/>
      <c r="V70" s="28"/>
      <c r="W70" s="1"/>
      <c r="X70" s="1"/>
    </row>
    <row r="71" spans="1:30" ht="15.75" customHeight="1">
      <c r="A71" s="326" t="str">
        <f>'Plant &amp; Fish Production'!F63</f>
        <v xml:space="preserve">Media Beds - Winter Season </v>
      </c>
      <c r="B71" s="327"/>
      <c r="C71" s="327"/>
      <c r="D71" s="327"/>
      <c r="E71" s="328"/>
      <c r="F71" s="327"/>
      <c r="G71" s="328"/>
      <c r="H71" s="328"/>
      <c r="I71" s="328"/>
      <c r="J71" s="329"/>
      <c r="K71" s="330"/>
      <c r="L71" s="330"/>
      <c r="M71" s="328"/>
      <c r="N71" s="328"/>
      <c r="O71" s="328"/>
      <c r="P71" s="328"/>
      <c r="Q71" s="328"/>
      <c r="R71" s="328"/>
      <c r="S71" s="1"/>
      <c r="T71" s="1"/>
      <c r="U71" s="28"/>
      <c r="V71" s="28"/>
      <c r="W71" s="1"/>
      <c r="X71" s="1"/>
    </row>
    <row r="72" spans="1:30" ht="15.75" customHeight="1">
      <c r="A72" s="299" t="s">
        <v>359</v>
      </c>
      <c r="B72" s="331" t="s">
        <v>499</v>
      </c>
      <c r="C72" s="331" t="s">
        <v>500</v>
      </c>
      <c r="D72" s="332" t="s">
        <v>501</v>
      </c>
      <c r="E72" s="302" t="s">
        <v>521</v>
      </c>
      <c r="F72" s="333" t="s">
        <v>522</v>
      </c>
      <c r="G72" s="302" t="s">
        <v>523</v>
      </c>
      <c r="H72" s="302" t="s">
        <v>524</v>
      </c>
      <c r="I72" s="303" t="str">
        <f>IF('Please Read First'!$C$11="metric", "Total harvest weight in kg", "Total harvest weight in lbs")</f>
        <v>Total harvest weight in lbs</v>
      </c>
      <c r="J72" s="304" t="s">
        <v>506</v>
      </c>
      <c r="K72" s="304" t="s">
        <v>507</v>
      </c>
      <c r="L72" s="303" t="s">
        <v>508</v>
      </c>
      <c r="M72" s="303" t="s">
        <v>509</v>
      </c>
      <c r="N72" s="303" t="s">
        <v>510</v>
      </c>
      <c r="O72" s="303" t="s">
        <v>511</v>
      </c>
      <c r="P72" s="305" t="s">
        <v>512</v>
      </c>
      <c r="Q72" s="305" t="s">
        <v>526</v>
      </c>
      <c r="R72" s="306" t="s">
        <v>518</v>
      </c>
      <c r="S72" s="1"/>
      <c r="T72" s="1"/>
      <c r="U72" s="28"/>
      <c r="V72" s="28"/>
      <c r="W72" s="22"/>
      <c r="X72" s="22"/>
      <c r="Y72" s="22"/>
      <c r="Z72" s="22"/>
      <c r="AA72" s="22"/>
      <c r="AB72" s="22"/>
      <c r="AC72" s="22"/>
      <c r="AD72" s="22"/>
    </row>
    <row r="73" spans="1:30" ht="15.75" customHeight="1">
      <c r="A73" s="307" t="str">
        <f>IF('Plant &amp; Fish Production'!F65="", "", 'Plant &amp; Fish Production'!F65)</f>
        <v/>
      </c>
      <c r="B73" s="57"/>
      <c r="C73" s="57"/>
      <c r="D73" s="58" t="str">
        <f t="shared" ref="D73:D86" si="38">IF(B73="","",IF(C73="","",C73+B73))</f>
        <v/>
      </c>
      <c r="E73" s="131" t="str">
        <f>'Plant &amp; Fish Production'!L65</f>
        <v/>
      </c>
      <c r="F73" s="58" t="str">
        <f t="shared" ref="F73:F86" si="39">IF(D73="","",IF(E73="","",D73*E73))</f>
        <v/>
      </c>
      <c r="G73" s="127" t="str">
        <f>IF('Plant &amp; Fish Production'!O65="", "", 'Plant &amp; Fish Production'!O65)</f>
        <v/>
      </c>
      <c r="H73" s="131" t="str">
        <f t="shared" ref="H73:H86" si="40">IF(G73="","",IF(E73="","",E73*(1-G73)))</f>
        <v/>
      </c>
      <c r="I73" s="131" t="str">
        <f>IF('Plant &amp; Fish Production'!P65="", "", 'Plant &amp; Fish Production'!P65)</f>
        <v/>
      </c>
      <c r="J73" s="308"/>
      <c r="K73" s="309"/>
      <c r="L73" s="252" t="str">
        <f t="shared" ref="L73:L86" si="41">IF(K73="","", IF(K73=$M$3,$N$3,IF(K73=$M$4,$N$4,IF(K73=$M$5,$N$5,IF(K73=$M$6,$N$6,IF(K73=$M$7,$N$7,IF(K73=$M$8,$N$8,IF(K73=$M$9,$N$9,IF(K73=$M$10,$N$10,IF(K73=$M$11,$N$11))))))))))</f>
        <v/>
      </c>
      <c r="M73" s="252" t="str">
        <f t="shared" ref="M73:M86" si="42">IF(J73="","",IF(D73="","",IF(H73=0,0,IF(J73=$L$4,D73*24+L73,IF(J73=$L$3,D73*12+L73,IF(J73=$L$5,D73+L73,IF(J73=$L$6,D73*H73/I73+L73,IF(J73=$L$7,D73*3+L73,IF(J73=$L$8,D73*6+L73)))))))))</f>
        <v/>
      </c>
      <c r="N73" s="128" t="str">
        <f t="shared" ref="N73:N86" si="43">IF(H73="","",IF(J73=$L$4,H73/24,IF(J73=$L$3,H73/12,IF(J73=$L$5,H73,IF(J73=$L$6,I73,IF(J73=$L$7,H73/3,IF(J73=$L$8,H73/6,"")))))))</f>
        <v/>
      </c>
      <c r="O73" s="58" t="str">
        <f t="shared" ref="O73:O86" si="44">IF(N73="", "", L73*N73)</f>
        <v/>
      </c>
      <c r="P73" s="57"/>
      <c r="Q73" s="252" t="str">
        <f t="shared" ref="Q73:Q86" si="45">IF(N73="", "", P73*N73)</f>
        <v/>
      </c>
      <c r="R73" s="310" t="str">
        <f t="shared" ref="R73:R86" si="46">IF(Q73="", "", Q73/6)</f>
        <v/>
      </c>
      <c r="S73" s="1"/>
      <c r="T73" s="1"/>
      <c r="U73" s="109"/>
      <c r="V73" s="109"/>
      <c r="W73" s="1"/>
      <c r="X73" s="1"/>
    </row>
    <row r="74" spans="1:30" ht="15.75" customHeight="1">
      <c r="A74" s="307" t="str">
        <f>IF('Plant &amp; Fish Production'!F66="", "", 'Plant &amp; Fish Production'!F66)</f>
        <v/>
      </c>
      <c r="B74" s="57"/>
      <c r="C74" s="57"/>
      <c r="D74" s="58" t="str">
        <f t="shared" si="38"/>
        <v/>
      </c>
      <c r="E74" s="131" t="str">
        <f>'Plant &amp; Fish Production'!L66</f>
        <v/>
      </c>
      <c r="F74" s="58" t="str">
        <f t="shared" si="39"/>
        <v/>
      </c>
      <c r="G74" s="127" t="str">
        <f>IF('Plant &amp; Fish Production'!O66="", "", 'Plant &amp; Fish Production'!O66)</f>
        <v/>
      </c>
      <c r="H74" s="131" t="str">
        <f t="shared" si="40"/>
        <v/>
      </c>
      <c r="I74" s="131" t="str">
        <f>IF('Plant &amp; Fish Production'!P66="", "", 'Plant &amp; Fish Production'!P66)</f>
        <v/>
      </c>
      <c r="J74" s="308"/>
      <c r="K74" s="309"/>
      <c r="L74" s="252" t="str">
        <f t="shared" si="41"/>
        <v/>
      </c>
      <c r="M74" s="252" t="str">
        <f t="shared" si="42"/>
        <v/>
      </c>
      <c r="N74" s="128" t="str">
        <f t="shared" si="43"/>
        <v/>
      </c>
      <c r="O74" s="58" t="str">
        <f t="shared" si="44"/>
        <v/>
      </c>
      <c r="P74" s="57"/>
      <c r="Q74" s="252" t="str">
        <f t="shared" si="45"/>
        <v/>
      </c>
      <c r="R74" s="310" t="str">
        <f t="shared" si="46"/>
        <v/>
      </c>
      <c r="S74" s="1"/>
      <c r="T74" s="1"/>
      <c r="U74" s="28"/>
      <c r="V74" s="28"/>
      <c r="W74" s="1"/>
      <c r="X74" s="1"/>
    </row>
    <row r="75" spans="1:30" ht="15.75" customHeight="1">
      <c r="A75" s="307" t="str">
        <f>IF('Plant &amp; Fish Production'!F67="", "", 'Plant &amp; Fish Production'!F67)</f>
        <v/>
      </c>
      <c r="B75" s="57"/>
      <c r="C75" s="57"/>
      <c r="D75" s="58" t="str">
        <f t="shared" si="38"/>
        <v/>
      </c>
      <c r="E75" s="131" t="str">
        <f>'Plant &amp; Fish Production'!L67</f>
        <v/>
      </c>
      <c r="F75" s="58" t="str">
        <f t="shared" si="39"/>
        <v/>
      </c>
      <c r="G75" s="127" t="str">
        <f>IF('Plant &amp; Fish Production'!O67="", "", 'Plant &amp; Fish Production'!O67)</f>
        <v/>
      </c>
      <c r="H75" s="131" t="str">
        <f t="shared" si="40"/>
        <v/>
      </c>
      <c r="I75" s="131" t="str">
        <f>IF('Plant &amp; Fish Production'!P67="", "", 'Plant &amp; Fish Production'!P67)</f>
        <v/>
      </c>
      <c r="J75" s="308"/>
      <c r="K75" s="309"/>
      <c r="L75" s="252" t="str">
        <f t="shared" si="41"/>
        <v/>
      </c>
      <c r="M75" s="252" t="str">
        <f t="shared" si="42"/>
        <v/>
      </c>
      <c r="N75" s="128" t="str">
        <f t="shared" si="43"/>
        <v/>
      </c>
      <c r="O75" s="58" t="str">
        <f t="shared" si="44"/>
        <v/>
      </c>
      <c r="P75" s="57"/>
      <c r="Q75" s="252" t="str">
        <f t="shared" si="45"/>
        <v/>
      </c>
      <c r="R75" s="310" t="str">
        <f t="shared" si="46"/>
        <v/>
      </c>
      <c r="S75" s="1"/>
      <c r="T75" s="1"/>
      <c r="U75" s="28"/>
      <c r="V75" s="28"/>
      <c r="W75" s="1"/>
      <c r="X75" s="1"/>
    </row>
    <row r="76" spans="1:30" ht="15.75" customHeight="1">
      <c r="A76" s="307" t="str">
        <f>IF('Plant &amp; Fish Production'!F68="", "", 'Plant &amp; Fish Production'!F68)</f>
        <v/>
      </c>
      <c r="B76" s="57"/>
      <c r="C76" s="57"/>
      <c r="D76" s="58" t="str">
        <f t="shared" si="38"/>
        <v/>
      </c>
      <c r="E76" s="131" t="str">
        <f>'Plant &amp; Fish Production'!L68</f>
        <v/>
      </c>
      <c r="F76" s="58" t="str">
        <f t="shared" si="39"/>
        <v/>
      </c>
      <c r="G76" s="127" t="str">
        <f>IF('Plant &amp; Fish Production'!O68="", "", 'Plant &amp; Fish Production'!O68)</f>
        <v/>
      </c>
      <c r="H76" s="131" t="str">
        <f t="shared" si="40"/>
        <v/>
      </c>
      <c r="I76" s="131" t="str">
        <f>IF('Plant &amp; Fish Production'!P68="", "", 'Plant &amp; Fish Production'!P68)</f>
        <v/>
      </c>
      <c r="J76" s="308"/>
      <c r="K76" s="309"/>
      <c r="L76" s="252" t="str">
        <f t="shared" si="41"/>
        <v/>
      </c>
      <c r="M76" s="252" t="str">
        <f t="shared" si="42"/>
        <v/>
      </c>
      <c r="N76" s="128" t="str">
        <f t="shared" si="43"/>
        <v/>
      </c>
      <c r="O76" s="58" t="str">
        <f t="shared" si="44"/>
        <v/>
      </c>
      <c r="P76" s="57"/>
      <c r="Q76" s="252" t="str">
        <f t="shared" si="45"/>
        <v/>
      </c>
      <c r="R76" s="310" t="str">
        <f t="shared" si="46"/>
        <v/>
      </c>
      <c r="S76" s="1"/>
      <c r="T76" s="1"/>
      <c r="U76" s="28"/>
      <c r="V76" s="28"/>
      <c r="W76" s="1"/>
      <c r="X76" s="1"/>
    </row>
    <row r="77" spans="1:30" ht="15.75" customHeight="1">
      <c r="A77" s="307" t="str">
        <f>IF('Plant &amp; Fish Production'!F69="", "", 'Plant &amp; Fish Production'!F69)</f>
        <v/>
      </c>
      <c r="B77" s="57"/>
      <c r="C77" s="57"/>
      <c r="D77" s="58" t="str">
        <f t="shared" si="38"/>
        <v/>
      </c>
      <c r="E77" s="131" t="str">
        <f>'Plant &amp; Fish Production'!L69</f>
        <v/>
      </c>
      <c r="F77" s="58" t="str">
        <f t="shared" si="39"/>
        <v/>
      </c>
      <c r="G77" s="127" t="str">
        <f>IF('Plant &amp; Fish Production'!O69="", "", 'Plant &amp; Fish Production'!O69)</f>
        <v/>
      </c>
      <c r="H77" s="131" t="str">
        <f t="shared" si="40"/>
        <v/>
      </c>
      <c r="I77" s="131" t="str">
        <f>IF('Plant &amp; Fish Production'!P69="", "", 'Plant &amp; Fish Production'!P69)</f>
        <v/>
      </c>
      <c r="J77" s="308"/>
      <c r="K77" s="309"/>
      <c r="L77" s="252" t="str">
        <f t="shared" si="41"/>
        <v/>
      </c>
      <c r="M77" s="252" t="str">
        <f t="shared" si="42"/>
        <v/>
      </c>
      <c r="N77" s="128" t="str">
        <f t="shared" si="43"/>
        <v/>
      </c>
      <c r="O77" s="58" t="str">
        <f t="shared" si="44"/>
        <v/>
      </c>
      <c r="P77" s="57"/>
      <c r="Q77" s="252" t="str">
        <f t="shared" si="45"/>
        <v/>
      </c>
      <c r="R77" s="310" t="str">
        <f t="shared" si="46"/>
        <v/>
      </c>
      <c r="S77" s="1"/>
      <c r="T77" s="1"/>
      <c r="U77" s="28"/>
      <c r="V77" s="28"/>
      <c r="W77" s="1"/>
      <c r="X77" s="1"/>
    </row>
    <row r="78" spans="1:30" ht="15.75" customHeight="1">
      <c r="A78" s="307" t="str">
        <f>IF('Plant &amp; Fish Production'!F70="", "", 'Plant &amp; Fish Production'!F70)</f>
        <v/>
      </c>
      <c r="B78" s="57"/>
      <c r="C78" s="57"/>
      <c r="D78" s="58" t="str">
        <f t="shared" si="38"/>
        <v/>
      </c>
      <c r="E78" s="131" t="str">
        <f>'Plant &amp; Fish Production'!L70</f>
        <v/>
      </c>
      <c r="F78" s="58" t="str">
        <f t="shared" si="39"/>
        <v/>
      </c>
      <c r="G78" s="127" t="str">
        <f>IF('Plant &amp; Fish Production'!O70="", "", 'Plant &amp; Fish Production'!O70)</f>
        <v/>
      </c>
      <c r="H78" s="131" t="str">
        <f t="shared" si="40"/>
        <v/>
      </c>
      <c r="I78" s="131" t="str">
        <f>IF('Plant &amp; Fish Production'!P70="", "", 'Plant &amp; Fish Production'!P70)</f>
        <v/>
      </c>
      <c r="J78" s="308"/>
      <c r="K78" s="309"/>
      <c r="L78" s="252" t="str">
        <f t="shared" si="41"/>
        <v/>
      </c>
      <c r="M78" s="252" t="str">
        <f t="shared" si="42"/>
        <v/>
      </c>
      <c r="N78" s="128" t="str">
        <f t="shared" si="43"/>
        <v/>
      </c>
      <c r="O78" s="58" t="str">
        <f t="shared" si="44"/>
        <v/>
      </c>
      <c r="P78" s="57"/>
      <c r="Q78" s="252" t="str">
        <f t="shared" si="45"/>
        <v/>
      </c>
      <c r="R78" s="310" t="str">
        <f t="shared" si="46"/>
        <v/>
      </c>
      <c r="S78" s="1"/>
      <c r="T78" s="1"/>
      <c r="U78" s="28"/>
      <c r="V78" s="28"/>
      <c r="W78" s="1"/>
      <c r="X78" s="1"/>
    </row>
    <row r="79" spans="1:30" ht="15.75" customHeight="1">
      <c r="A79" s="307" t="str">
        <f>IF('Plant &amp; Fish Production'!F71="", "", 'Plant &amp; Fish Production'!F71)</f>
        <v/>
      </c>
      <c r="B79" s="57"/>
      <c r="C79" s="57"/>
      <c r="D79" s="58" t="str">
        <f t="shared" si="38"/>
        <v/>
      </c>
      <c r="E79" s="131" t="str">
        <f>'Plant &amp; Fish Production'!L71</f>
        <v/>
      </c>
      <c r="F79" s="58" t="str">
        <f t="shared" si="39"/>
        <v/>
      </c>
      <c r="G79" s="127" t="str">
        <f>IF('Plant &amp; Fish Production'!O71="", "", 'Plant &amp; Fish Production'!O71)</f>
        <v/>
      </c>
      <c r="H79" s="131" t="str">
        <f t="shared" si="40"/>
        <v/>
      </c>
      <c r="I79" s="131" t="str">
        <f>IF('Plant &amp; Fish Production'!P71="", "", 'Plant &amp; Fish Production'!P71)</f>
        <v/>
      </c>
      <c r="J79" s="308"/>
      <c r="K79" s="309"/>
      <c r="L79" s="252" t="str">
        <f t="shared" si="41"/>
        <v/>
      </c>
      <c r="M79" s="252" t="str">
        <f t="shared" si="42"/>
        <v/>
      </c>
      <c r="N79" s="128" t="str">
        <f t="shared" si="43"/>
        <v/>
      </c>
      <c r="O79" s="58" t="str">
        <f t="shared" si="44"/>
        <v/>
      </c>
      <c r="P79" s="57"/>
      <c r="Q79" s="252" t="str">
        <f t="shared" si="45"/>
        <v/>
      </c>
      <c r="R79" s="310" t="str">
        <f t="shared" si="46"/>
        <v/>
      </c>
      <c r="S79" s="1"/>
      <c r="T79" s="1"/>
      <c r="U79" s="28"/>
      <c r="V79" s="28"/>
      <c r="W79" s="1"/>
      <c r="X79" s="1"/>
    </row>
    <row r="80" spans="1:30" ht="15.75" customHeight="1">
      <c r="A80" s="307" t="str">
        <f>IF('Plant &amp; Fish Production'!F72="", "", 'Plant &amp; Fish Production'!F72)</f>
        <v/>
      </c>
      <c r="B80" s="57"/>
      <c r="C80" s="57"/>
      <c r="D80" s="58" t="str">
        <f t="shared" si="38"/>
        <v/>
      </c>
      <c r="E80" s="131" t="str">
        <f>'Plant &amp; Fish Production'!L72</f>
        <v/>
      </c>
      <c r="F80" s="58" t="str">
        <f t="shared" si="39"/>
        <v/>
      </c>
      <c r="G80" s="127" t="str">
        <f>IF('Plant &amp; Fish Production'!O72="", "", 'Plant &amp; Fish Production'!O72)</f>
        <v/>
      </c>
      <c r="H80" s="131" t="str">
        <f t="shared" si="40"/>
        <v/>
      </c>
      <c r="I80" s="131" t="str">
        <f>IF('Plant &amp; Fish Production'!P72="", "", 'Plant &amp; Fish Production'!P72)</f>
        <v/>
      </c>
      <c r="J80" s="308"/>
      <c r="K80" s="309"/>
      <c r="L80" s="252" t="str">
        <f t="shared" si="41"/>
        <v/>
      </c>
      <c r="M80" s="252" t="str">
        <f t="shared" si="42"/>
        <v/>
      </c>
      <c r="N80" s="128" t="str">
        <f t="shared" si="43"/>
        <v/>
      </c>
      <c r="O80" s="58" t="str">
        <f t="shared" si="44"/>
        <v/>
      </c>
      <c r="P80" s="57"/>
      <c r="Q80" s="252" t="str">
        <f t="shared" si="45"/>
        <v/>
      </c>
      <c r="R80" s="310" t="str">
        <f t="shared" si="46"/>
        <v/>
      </c>
      <c r="S80" s="1"/>
      <c r="T80" s="1"/>
      <c r="U80" s="28"/>
      <c r="V80" s="28"/>
      <c r="W80" s="1"/>
      <c r="X80" s="1"/>
    </row>
    <row r="81" spans="1:30" ht="15.75" customHeight="1">
      <c r="A81" s="307" t="str">
        <f>IF('Plant &amp; Fish Production'!F73="", "", 'Plant &amp; Fish Production'!F73)</f>
        <v/>
      </c>
      <c r="B81" s="57"/>
      <c r="C81" s="57"/>
      <c r="D81" s="58" t="str">
        <f t="shared" si="38"/>
        <v/>
      </c>
      <c r="E81" s="131" t="str">
        <f>'Plant &amp; Fish Production'!L73</f>
        <v/>
      </c>
      <c r="F81" s="58" t="str">
        <f t="shared" si="39"/>
        <v/>
      </c>
      <c r="G81" s="127" t="str">
        <f>IF('Plant &amp; Fish Production'!O73="", "", 'Plant &amp; Fish Production'!O73)</f>
        <v/>
      </c>
      <c r="H81" s="131" t="str">
        <f t="shared" si="40"/>
        <v/>
      </c>
      <c r="I81" s="131" t="str">
        <f>IF('Plant &amp; Fish Production'!P73="", "", 'Plant &amp; Fish Production'!P73)</f>
        <v/>
      </c>
      <c r="J81" s="308"/>
      <c r="K81" s="309"/>
      <c r="L81" s="252" t="str">
        <f t="shared" si="41"/>
        <v/>
      </c>
      <c r="M81" s="252" t="str">
        <f t="shared" si="42"/>
        <v/>
      </c>
      <c r="N81" s="128" t="str">
        <f t="shared" si="43"/>
        <v/>
      </c>
      <c r="O81" s="58" t="str">
        <f t="shared" si="44"/>
        <v/>
      </c>
      <c r="P81" s="57"/>
      <c r="Q81" s="252" t="str">
        <f t="shared" si="45"/>
        <v/>
      </c>
      <c r="R81" s="310" t="str">
        <f t="shared" si="46"/>
        <v/>
      </c>
      <c r="S81" s="1"/>
      <c r="T81" s="1"/>
      <c r="U81" s="28"/>
      <c r="V81" s="28"/>
      <c r="W81" s="1"/>
      <c r="X81" s="1"/>
    </row>
    <row r="82" spans="1:30" ht="15.75" customHeight="1">
      <c r="A82" s="307" t="str">
        <f>IF('Plant &amp; Fish Production'!F74="", "", 'Plant &amp; Fish Production'!F74)</f>
        <v/>
      </c>
      <c r="B82" s="57"/>
      <c r="C82" s="57"/>
      <c r="D82" s="58" t="str">
        <f t="shared" si="38"/>
        <v/>
      </c>
      <c r="E82" s="131" t="str">
        <f>'Plant &amp; Fish Production'!L74</f>
        <v/>
      </c>
      <c r="F82" s="58" t="str">
        <f t="shared" si="39"/>
        <v/>
      </c>
      <c r="G82" s="127" t="str">
        <f>IF('Plant &amp; Fish Production'!O74="", "", 'Plant &amp; Fish Production'!O74)</f>
        <v/>
      </c>
      <c r="H82" s="131" t="str">
        <f t="shared" si="40"/>
        <v/>
      </c>
      <c r="I82" s="131" t="str">
        <f>IF('Plant &amp; Fish Production'!P74="", "", 'Plant &amp; Fish Production'!P74)</f>
        <v/>
      </c>
      <c r="J82" s="308"/>
      <c r="K82" s="309"/>
      <c r="L82" s="252" t="str">
        <f t="shared" si="41"/>
        <v/>
      </c>
      <c r="M82" s="252" t="str">
        <f t="shared" si="42"/>
        <v/>
      </c>
      <c r="N82" s="128" t="str">
        <f t="shared" si="43"/>
        <v/>
      </c>
      <c r="O82" s="58" t="str">
        <f t="shared" si="44"/>
        <v/>
      </c>
      <c r="P82" s="57"/>
      <c r="Q82" s="252" t="str">
        <f t="shared" si="45"/>
        <v/>
      </c>
      <c r="R82" s="310" t="str">
        <f t="shared" si="46"/>
        <v/>
      </c>
      <c r="S82" s="1"/>
      <c r="T82" s="1"/>
      <c r="U82" s="28"/>
      <c r="V82" s="28"/>
      <c r="W82" s="1"/>
      <c r="X82" s="1"/>
    </row>
    <row r="83" spans="1:30" ht="15.75" customHeight="1">
      <c r="A83" s="307" t="str">
        <f>IF('Plant &amp; Fish Production'!F75="", "", 'Plant &amp; Fish Production'!F75)</f>
        <v/>
      </c>
      <c r="B83" s="57"/>
      <c r="C83" s="57"/>
      <c r="D83" s="58" t="str">
        <f t="shared" si="38"/>
        <v/>
      </c>
      <c r="E83" s="131" t="str">
        <f>'Plant &amp; Fish Production'!L75</f>
        <v/>
      </c>
      <c r="F83" s="58" t="str">
        <f t="shared" si="39"/>
        <v/>
      </c>
      <c r="G83" s="127" t="str">
        <f>IF('Plant &amp; Fish Production'!O75="", "", 'Plant &amp; Fish Production'!O75)</f>
        <v/>
      </c>
      <c r="H83" s="131" t="str">
        <f t="shared" si="40"/>
        <v/>
      </c>
      <c r="I83" s="131" t="str">
        <f>IF('Plant &amp; Fish Production'!P75="", "", 'Plant &amp; Fish Production'!P75)</f>
        <v/>
      </c>
      <c r="J83" s="308"/>
      <c r="K83" s="309"/>
      <c r="L83" s="252" t="str">
        <f t="shared" si="41"/>
        <v/>
      </c>
      <c r="M83" s="252" t="str">
        <f t="shared" si="42"/>
        <v/>
      </c>
      <c r="N83" s="128" t="str">
        <f t="shared" si="43"/>
        <v/>
      </c>
      <c r="O83" s="58" t="str">
        <f t="shared" si="44"/>
        <v/>
      </c>
      <c r="P83" s="57"/>
      <c r="Q83" s="252" t="str">
        <f t="shared" si="45"/>
        <v/>
      </c>
      <c r="R83" s="310" t="str">
        <f t="shared" si="46"/>
        <v/>
      </c>
      <c r="S83" s="1"/>
      <c r="T83" s="1"/>
      <c r="U83" s="28"/>
      <c r="V83" s="28"/>
      <c r="W83" s="1"/>
      <c r="X83" s="1"/>
    </row>
    <row r="84" spans="1:30" ht="15.75" customHeight="1">
      <c r="A84" s="307" t="str">
        <f>IF('Plant &amp; Fish Production'!F76="", "", 'Plant &amp; Fish Production'!F76)</f>
        <v/>
      </c>
      <c r="B84" s="57"/>
      <c r="C84" s="57"/>
      <c r="D84" s="58" t="str">
        <f t="shared" si="38"/>
        <v/>
      </c>
      <c r="E84" s="131" t="str">
        <f>'Plant &amp; Fish Production'!L76</f>
        <v/>
      </c>
      <c r="F84" s="58" t="str">
        <f t="shared" si="39"/>
        <v/>
      </c>
      <c r="G84" s="127" t="str">
        <f>IF('Plant &amp; Fish Production'!O76="", "", 'Plant &amp; Fish Production'!O76)</f>
        <v/>
      </c>
      <c r="H84" s="131" t="str">
        <f t="shared" si="40"/>
        <v/>
      </c>
      <c r="I84" s="131" t="str">
        <f>IF('Plant &amp; Fish Production'!P76="", "", 'Plant &amp; Fish Production'!P76)</f>
        <v/>
      </c>
      <c r="J84" s="308"/>
      <c r="K84" s="309"/>
      <c r="L84" s="252" t="str">
        <f t="shared" si="41"/>
        <v/>
      </c>
      <c r="M84" s="252" t="str">
        <f t="shared" si="42"/>
        <v/>
      </c>
      <c r="N84" s="128" t="str">
        <f t="shared" si="43"/>
        <v/>
      </c>
      <c r="O84" s="58" t="str">
        <f t="shared" si="44"/>
        <v/>
      </c>
      <c r="P84" s="57"/>
      <c r="Q84" s="252" t="str">
        <f t="shared" si="45"/>
        <v/>
      </c>
      <c r="R84" s="310" t="str">
        <f t="shared" si="46"/>
        <v/>
      </c>
      <c r="S84" s="1"/>
      <c r="T84" s="1"/>
      <c r="U84" s="28"/>
      <c r="V84" s="28"/>
      <c r="W84" s="1"/>
      <c r="X84" s="1"/>
    </row>
    <row r="85" spans="1:30" ht="15.75" customHeight="1">
      <c r="A85" s="307" t="str">
        <f>IF('Plant &amp; Fish Production'!F77="", "", 'Plant &amp; Fish Production'!F77)</f>
        <v/>
      </c>
      <c r="B85" s="57"/>
      <c r="C85" s="57"/>
      <c r="D85" s="58" t="str">
        <f t="shared" si="38"/>
        <v/>
      </c>
      <c r="E85" s="131" t="str">
        <f>'Plant &amp; Fish Production'!L77</f>
        <v/>
      </c>
      <c r="F85" s="58" t="str">
        <f t="shared" si="39"/>
        <v/>
      </c>
      <c r="G85" s="127" t="str">
        <f>IF('Plant &amp; Fish Production'!O77="", "", 'Plant &amp; Fish Production'!O77)</f>
        <v/>
      </c>
      <c r="H85" s="131" t="str">
        <f t="shared" si="40"/>
        <v/>
      </c>
      <c r="I85" s="131" t="str">
        <f>IF('Plant &amp; Fish Production'!P77="", "", 'Plant &amp; Fish Production'!P77)</f>
        <v/>
      </c>
      <c r="J85" s="308"/>
      <c r="K85" s="309"/>
      <c r="L85" s="252" t="str">
        <f t="shared" si="41"/>
        <v/>
      </c>
      <c r="M85" s="252" t="str">
        <f t="shared" si="42"/>
        <v/>
      </c>
      <c r="N85" s="128" t="str">
        <f t="shared" si="43"/>
        <v/>
      </c>
      <c r="O85" s="58" t="str">
        <f t="shared" si="44"/>
        <v/>
      </c>
      <c r="P85" s="57"/>
      <c r="Q85" s="252" t="str">
        <f t="shared" si="45"/>
        <v/>
      </c>
      <c r="R85" s="310" t="str">
        <f t="shared" si="46"/>
        <v/>
      </c>
      <c r="S85" s="1"/>
      <c r="T85" s="1"/>
      <c r="U85" s="28"/>
      <c r="V85" s="28"/>
      <c r="W85" s="1"/>
      <c r="X85" s="1"/>
    </row>
    <row r="86" spans="1:30" ht="15.75" customHeight="1">
      <c r="A86" s="307" t="str">
        <f>IF('Plant &amp; Fish Production'!F78="", "", 'Plant &amp; Fish Production'!F78)</f>
        <v/>
      </c>
      <c r="B86" s="57"/>
      <c r="C86" s="57"/>
      <c r="D86" s="58" t="str">
        <f t="shared" si="38"/>
        <v/>
      </c>
      <c r="E86" s="131" t="str">
        <f>'Plant &amp; Fish Production'!L78</f>
        <v/>
      </c>
      <c r="F86" s="58" t="str">
        <f t="shared" si="39"/>
        <v/>
      </c>
      <c r="G86" s="127" t="str">
        <f>IF('Plant &amp; Fish Production'!O78="", "", 'Plant &amp; Fish Production'!O78)</f>
        <v/>
      </c>
      <c r="H86" s="131" t="str">
        <f t="shared" si="40"/>
        <v/>
      </c>
      <c r="I86" s="131" t="str">
        <f>IF('Plant &amp; Fish Production'!P78="", "", 'Plant &amp; Fish Production'!P78)</f>
        <v/>
      </c>
      <c r="J86" s="308"/>
      <c r="K86" s="309"/>
      <c r="L86" s="252" t="str">
        <f t="shared" si="41"/>
        <v/>
      </c>
      <c r="M86" s="252" t="str">
        <f t="shared" si="42"/>
        <v/>
      </c>
      <c r="N86" s="128" t="str">
        <f t="shared" si="43"/>
        <v/>
      </c>
      <c r="O86" s="58" t="str">
        <f t="shared" si="44"/>
        <v/>
      </c>
      <c r="P86" s="57"/>
      <c r="Q86" s="252" t="str">
        <f t="shared" si="45"/>
        <v/>
      </c>
      <c r="R86" s="310" t="str">
        <f t="shared" si="46"/>
        <v/>
      </c>
      <c r="S86" s="1"/>
      <c r="T86" s="1"/>
      <c r="U86" s="28"/>
      <c r="V86" s="28"/>
      <c r="W86" s="1"/>
      <c r="X86" s="1"/>
    </row>
    <row r="87" spans="1:30" ht="15.75" customHeight="1">
      <c r="A87" s="315" t="s">
        <v>432</v>
      </c>
      <c r="B87" s="316"/>
      <c r="C87" s="317"/>
      <c r="D87" s="317"/>
      <c r="E87" s="318">
        <f t="shared" ref="E87:F87" si="47">SUM(E73:E86)</f>
        <v>0</v>
      </c>
      <c r="F87" s="319">
        <f t="shared" si="47"/>
        <v>0</v>
      </c>
      <c r="G87" s="320"/>
      <c r="H87" s="318">
        <f t="shared" ref="H87:I87" si="48">SUM(H73:H86)</f>
        <v>0</v>
      </c>
      <c r="I87" s="322">
        <f t="shared" si="48"/>
        <v>0</v>
      </c>
      <c r="J87" s="321"/>
      <c r="K87" s="320"/>
      <c r="L87" s="319"/>
      <c r="M87" s="319"/>
      <c r="N87" s="323">
        <f t="shared" ref="N87:O87" si="49">SUM(N73:N86)</f>
        <v>0</v>
      </c>
      <c r="O87" s="319">
        <f t="shared" si="49"/>
        <v>0</v>
      </c>
      <c r="P87" s="319"/>
      <c r="Q87" s="319">
        <f t="shared" ref="Q87:R87" si="50">SUM(Q73:Q86)</f>
        <v>0</v>
      </c>
      <c r="R87" s="324">
        <f t="shared" si="50"/>
        <v>0</v>
      </c>
      <c r="S87" s="1"/>
      <c r="T87" s="1"/>
      <c r="U87" s="28"/>
      <c r="V87" s="28"/>
      <c r="W87" s="1"/>
      <c r="X87" s="1"/>
    </row>
    <row r="88" spans="1:30" ht="15.75" customHeight="1">
      <c r="A88" s="278"/>
      <c r="B88" s="325"/>
      <c r="C88" s="325"/>
      <c r="D88" s="325"/>
      <c r="E88" s="13"/>
      <c r="F88" s="1"/>
      <c r="G88" s="74"/>
      <c r="H88" s="74"/>
      <c r="I88" s="74"/>
      <c r="J88" s="74"/>
      <c r="K88" s="336"/>
      <c r="L88" s="1"/>
      <c r="M88" s="74"/>
      <c r="N88" s="1"/>
      <c r="O88" s="1"/>
      <c r="P88" s="1"/>
      <c r="Q88" s="1"/>
      <c r="R88" s="1"/>
      <c r="S88" s="1"/>
      <c r="T88" s="1"/>
      <c r="U88" s="28"/>
      <c r="V88" s="28"/>
      <c r="W88" s="1"/>
      <c r="X88" s="1"/>
    </row>
    <row r="89" spans="1:30" ht="6.75" customHeight="1">
      <c r="A89" s="337"/>
      <c r="B89" s="338"/>
      <c r="C89" s="338"/>
      <c r="D89" s="338"/>
      <c r="E89" s="339"/>
      <c r="F89" s="337"/>
      <c r="G89" s="340"/>
      <c r="H89" s="340"/>
      <c r="I89" s="340"/>
      <c r="J89" s="340"/>
      <c r="K89" s="341"/>
      <c r="L89" s="337"/>
      <c r="M89" s="340"/>
      <c r="N89" s="337"/>
      <c r="O89" s="337"/>
      <c r="P89" s="337"/>
      <c r="Q89" s="337"/>
      <c r="R89" s="337"/>
      <c r="S89" s="337"/>
      <c r="T89" s="1"/>
      <c r="U89" s="28"/>
      <c r="V89" s="28"/>
      <c r="W89" s="1"/>
      <c r="X89" s="1"/>
    </row>
    <row r="90" spans="1:30" ht="15.75" customHeight="1">
      <c r="A90" s="278" t="s">
        <v>527</v>
      </c>
      <c r="B90" s="325"/>
      <c r="C90" s="325"/>
      <c r="D90" s="325"/>
      <c r="E90" s="13"/>
      <c r="F90" s="1"/>
      <c r="G90" s="74"/>
      <c r="H90" s="74"/>
      <c r="I90" s="74"/>
      <c r="J90" s="74"/>
      <c r="K90" s="336"/>
      <c r="L90" s="1"/>
      <c r="M90" s="74"/>
      <c r="N90" s="1"/>
      <c r="O90" s="1"/>
      <c r="P90" s="1"/>
      <c r="Q90" s="1"/>
      <c r="R90" s="1"/>
      <c r="S90" s="1"/>
      <c r="T90" s="1"/>
      <c r="U90" s="28"/>
      <c r="V90" s="28"/>
      <c r="W90" s="1"/>
      <c r="X90" s="1"/>
    </row>
    <row r="91" spans="1:30" ht="15.75" customHeight="1">
      <c r="A91" s="326" t="s">
        <v>528</v>
      </c>
      <c r="B91" s="327"/>
      <c r="C91" s="327"/>
      <c r="D91" s="327"/>
      <c r="E91" s="328"/>
      <c r="F91" s="328"/>
      <c r="G91" s="328"/>
      <c r="H91" s="328"/>
      <c r="I91" s="328"/>
      <c r="J91" s="328"/>
      <c r="K91" s="328"/>
      <c r="L91" s="328"/>
      <c r="M91" s="343"/>
      <c r="N91" s="330"/>
      <c r="O91" s="330"/>
      <c r="P91" s="328"/>
      <c r="Q91" s="101"/>
      <c r="R91" s="101"/>
      <c r="S91" s="101"/>
      <c r="T91" s="28"/>
      <c r="U91" s="28"/>
      <c r="V91" s="28"/>
      <c r="W91" s="1"/>
      <c r="X91" s="1"/>
    </row>
    <row r="92" spans="1:30" ht="15.75" customHeight="1">
      <c r="A92" s="344" t="s">
        <v>527</v>
      </c>
      <c r="B92" s="345" t="s">
        <v>529</v>
      </c>
      <c r="C92" s="345" t="s">
        <v>530</v>
      </c>
      <c r="D92" s="346" t="s">
        <v>506</v>
      </c>
      <c r="E92" s="344" t="s">
        <v>531</v>
      </c>
      <c r="F92" s="344" t="s">
        <v>507</v>
      </c>
      <c r="G92" s="347" t="s">
        <v>508</v>
      </c>
      <c r="H92" s="347" t="s">
        <v>532</v>
      </c>
      <c r="I92" s="348" t="s">
        <v>533</v>
      </c>
      <c r="J92" s="348" t="s">
        <v>534</v>
      </c>
      <c r="K92" s="348" t="s">
        <v>535</v>
      </c>
      <c r="L92" s="348" t="s">
        <v>536</v>
      </c>
      <c r="M92" s="348" t="s">
        <v>537</v>
      </c>
      <c r="N92" s="348" t="s">
        <v>538</v>
      </c>
      <c r="O92" s="348" t="str">
        <f>IF('Please Read First'!$C$11="metric", "Target harvest weight in g", "Target Harvest Weight per tray in oz")</f>
        <v>Target Harvest Weight per tray in oz</v>
      </c>
      <c r="P92" s="348" t="str">
        <f>IF('Please Read First'!$C$11="metric", "Total harvest weight in kg", "TotalHarvest Weight per tray in lbs")</f>
        <v>TotalHarvest Weight per tray in lbs</v>
      </c>
      <c r="Q92" s="1"/>
      <c r="R92" s="1"/>
      <c r="S92" s="1"/>
      <c r="T92" s="1"/>
      <c r="U92" s="1"/>
      <c r="V92" s="1"/>
      <c r="W92" s="22"/>
      <c r="X92" s="22"/>
      <c r="Y92" s="22"/>
      <c r="Z92" s="22"/>
      <c r="AA92" s="22"/>
      <c r="AB92" s="22"/>
      <c r="AC92" s="22"/>
      <c r="AD92" s="22"/>
    </row>
    <row r="93" spans="1:30" ht="15.75" customHeight="1">
      <c r="A93" s="66" t="str">
        <f>IF('Plant &amp; Fish Production'!F82="", "", 'Plant &amp; Fish Production'!F82)</f>
        <v>pea shoots</v>
      </c>
      <c r="B93" s="57"/>
      <c r="C93" s="57"/>
      <c r="D93" s="349"/>
      <c r="E93" s="57"/>
      <c r="F93" s="350"/>
      <c r="G93" s="351" t="str">
        <f t="shared" ref="G93:G106" si="51">IF(F93="","",IF(F93=$M$3,$N$3,IF(F93=$M$4,$N$4,IF(F93=$M$5,$N$5,IF(F93=$M$6,$N$6,IF(F93=$M$7,$N$7,IF(F93=$M$8,$N$8,IF(F93=$M$9,$N$9,IF(F93=$M$10,$N$10,IF(F93=$M$11,$N$11))))))))))</f>
        <v/>
      </c>
      <c r="H93" s="352" t="str">
        <f t="shared" ref="H93:H106" si="52">IF(E93="","",IF(G93="","",E93+C93+B93+G93))</f>
        <v/>
      </c>
      <c r="I93" s="131">
        <f>'Plant &amp; Fish Production'!J82</f>
        <v>156</v>
      </c>
      <c r="J93" s="58" t="str">
        <f t="shared" ref="J93:J106" si="53">IF(H93="", "", H93*I93)</f>
        <v/>
      </c>
      <c r="K93" s="57"/>
      <c r="L93" s="252">
        <f t="shared" ref="L93:L106" si="54">IF(I93="", "", K93*I93)</f>
        <v>0</v>
      </c>
      <c r="M93" s="252">
        <f t="shared" ref="M93:M106" si="55">IF(L93="", "", L93/12)</f>
        <v>0</v>
      </c>
      <c r="N93" s="58" t="str">
        <f t="shared" ref="N93:N106" si="56">IF(H93="", "", K93-H93)</f>
        <v/>
      </c>
      <c r="O93" s="129"/>
      <c r="P93" s="131">
        <f>IF(I93="","",IF('Please Read First'!$C$11="metric",('REV &amp; COGS'!O93*I93)/1000,('REV &amp; COGS'!O93*'REV &amp; COGS'!I93)/16))</f>
        <v>0</v>
      </c>
      <c r="Q93" s="1"/>
      <c r="R93" s="1"/>
      <c r="S93" s="1"/>
      <c r="T93" s="1"/>
      <c r="U93" s="1"/>
      <c r="V93" s="1"/>
      <c r="W93" s="1"/>
      <c r="X93" s="1"/>
    </row>
    <row r="94" spans="1:30" ht="15.75" customHeight="1">
      <c r="A94" s="66" t="str">
        <f>IF('Plant &amp; Fish Production'!F83="", "", 'Plant &amp; Fish Production'!F83)</f>
        <v/>
      </c>
      <c r="B94" s="57"/>
      <c r="C94" s="57"/>
      <c r="D94" s="349"/>
      <c r="E94" s="57"/>
      <c r="F94" s="350"/>
      <c r="G94" s="351" t="str">
        <f t="shared" si="51"/>
        <v/>
      </c>
      <c r="H94" s="352" t="str">
        <f t="shared" si="52"/>
        <v/>
      </c>
      <c r="I94" s="131" t="str">
        <f>'Plant &amp; Fish Production'!J83</f>
        <v/>
      </c>
      <c r="J94" s="58" t="str">
        <f t="shared" si="53"/>
        <v/>
      </c>
      <c r="K94" s="57"/>
      <c r="L94" s="252" t="str">
        <f t="shared" si="54"/>
        <v/>
      </c>
      <c r="M94" s="252" t="str">
        <f t="shared" si="55"/>
        <v/>
      </c>
      <c r="N94" s="58" t="str">
        <f t="shared" si="56"/>
        <v/>
      </c>
      <c r="O94" s="129"/>
      <c r="P94" s="131" t="str">
        <f>IF(I94="","",IF('Please Read First'!$C$11="metric",('REV &amp; COGS'!O94*I94)/1000,('REV &amp; COGS'!O94*'REV &amp; COGS'!I94)/16))</f>
        <v/>
      </c>
      <c r="Q94" s="1"/>
      <c r="R94" s="1"/>
      <c r="S94" s="1"/>
      <c r="T94" s="1"/>
      <c r="U94" s="1"/>
      <c r="V94" s="1"/>
      <c r="W94" s="1"/>
      <c r="X94" s="1"/>
    </row>
    <row r="95" spans="1:30" ht="15.75" customHeight="1">
      <c r="A95" s="66" t="str">
        <f>IF('Plant &amp; Fish Production'!F84="", "", 'Plant &amp; Fish Production'!F84)</f>
        <v/>
      </c>
      <c r="B95" s="57"/>
      <c r="C95" s="57"/>
      <c r="D95" s="349"/>
      <c r="E95" s="57"/>
      <c r="F95" s="350"/>
      <c r="G95" s="351" t="str">
        <f t="shared" si="51"/>
        <v/>
      </c>
      <c r="H95" s="352" t="str">
        <f t="shared" si="52"/>
        <v/>
      </c>
      <c r="I95" s="131" t="str">
        <f>'Plant &amp; Fish Production'!J84</f>
        <v/>
      </c>
      <c r="J95" s="58" t="str">
        <f t="shared" si="53"/>
        <v/>
      </c>
      <c r="K95" s="57"/>
      <c r="L95" s="252" t="str">
        <f t="shared" si="54"/>
        <v/>
      </c>
      <c r="M95" s="252" t="str">
        <f t="shared" si="55"/>
        <v/>
      </c>
      <c r="N95" s="58" t="str">
        <f t="shared" si="56"/>
        <v/>
      </c>
      <c r="O95" s="129"/>
      <c r="P95" s="131" t="str">
        <f>IF(I95="","",IF('Please Read First'!$C$11="metric",('REV &amp; COGS'!O95*I95)/1000,('REV &amp; COGS'!O95*'REV &amp; COGS'!I95)/16))</f>
        <v/>
      </c>
      <c r="Q95" s="1"/>
      <c r="R95" s="1"/>
      <c r="S95" s="1"/>
      <c r="T95" s="1"/>
      <c r="U95" s="1"/>
      <c r="V95" s="1"/>
      <c r="W95" s="1"/>
      <c r="X95" s="1"/>
    </row>
    <row r="96" spans="1:30" ht="15.75" customHeight="1">
      <c r="A96" s="66" t="str">
        <f>IF('Plant &amp; Fish Production'!F85="", "", 'Plant &amp; Fish Production'!F85)</f>
        <v/>
      </c>
      <c r="B96" s="57"/>
      <c r="C96" s="57"/>
      <c r="D96" s="349"/>
      <c r="E96" s="57"/>
      <c r="F96" s="350"/>
      <c r="G96" s="351" t="str">
        <f t="shared" si="51"/>
        <v/>
      </c>
      <c r="H96" s="352" t="str">
        <f t="shared" si="52"/>
        <v/>
      </c>
      <c r="I96" s="131" t="str">
        <f>'Plant &amp; Fish Production'!J85</f>
        <v/>
      </c>
      <c r="J96" s="58" t="str">
        <f t="shared" si="53"/>
        <v/>
      </c>
      <c r="K96" s="57"/>
      <c r="L96" s="252" t="str">
        <f t="shared" si="54"/>
        <v/>
      </c>
      <c r="M96" s="252" t="str">
        <f t="shared" si="55"/>
        <v/>
      </c>
      <c r="N96" s="58" t="str">
        <f t="shared" si="56"/>
        <v/>
      </c>
      <c r="O96" s="129"/>
      <c r="P96" s="131" t="str">
        <f>IF(I96="","",IF('Please Read First'!$C$11="metric",('REV &amp; COGS'!O96*I96)/1000,('REV &amp; COGS'!O96*'REV &amp; COGS'!I96)/16))</f>
        <v/>
      </c>
      <c r="Q96" s="1"/>
      <c r="R96" s="1"/>
      <c r="S96" s="1"/>
      <c r="T96" s="1"/>
      <c r="U96" s="1"/>
      <c r="V96" s="1"/>
      <c r="W96" s="1"/>
      <c r="X96" s="1"/>
    </row>
    <row r="97" spans="1:24" ht="15.75" customHeight="1">
      <c r="A97" s="66" t="str">
        <f>IF('Plant &amp; Fish Production'!F86="", "", 'Plant &amp; Fish Production'!F86)</f>
        <v/>
      </c>
      <c r="B97" s="57"/>
      <c r="C97" s="57"/>
      <c r="D97" s="349"/>
      <c r="E97" s="57"/>
      <c r="F97" s="350"/>
      <c r="G97" s="351" t="str">
        <f t="shared" si="51"/>
        <v/>
      </c>
      <c r="H97" s="352" t="str">
        <f t="shared" si="52"/>
        <v/>
      </c>
      <c r="I97" s="131" t="str">
        <f>'Plant &amp; Fish Production'!J86</f>
        <v/>
      </c>
      <c r="J97" s="58" t="str">
        <f t="shared" si="53"/>
        <v/>
      </c>
      <c r="K97" s="57"/>
      <c r="L97" s="252" t="str">
        <f t="shared" si="54"/>
        <v/>
      </c>
      <c r="M97" s="252" t="str">
        <f t="shared" si="55"/>
        <v/>
      </c>
      <c r="N97" s="58" t="str">
        <f t="shared" si="56"/>
        <v/>
      </c>
      <c r="O97" s="129"/>
      <c r="P97" s="131" t="str">
        <f>IF(I97="","",IF('Please Read First'!$C$11="metric",('REV &amp; COGS'!O97*I97)/1000,('REV &amp; COGS'!O97*'REV &amp; COGS'!I97)/16))</f>
        <v/>
      </c>
      <c r="Q97" s="1"/>
      <c r="R97" s="1"/>
      <c r="S97" s="1"/>
      <c r="T97" s="1"/>
      <c r="U97" s="1"/>
      <c r="V97" s="1"/>
      <c r="W97" s="1"/>
      <c r="X97" s="1"/>
    </row>
    <row r="98" spans="1:24" ht="15.75" customHeight="1">
      <c r="A98" s="66" t="str">
        <f>IF('Plant &amp; Fish Production'!F87="", "", 'Plant &amp; Fish Production'!F87)</f>
        <v/>
      </c>
      <c r="B98" s="57"/>
      <c r="C98" s="57"/>
      <c r="D98" s="349"/>
      <c r="E98" s="57"/>
      <c r="F98" s="350"/>
      <c r="G98" s="351" t="str">
        <f t="shared" si="51"/>
        <v/>
      </c>
      <c r="H98" s="352" t="str">
        <f t="shared" si="52"/>
        <v/>
      </c>
      <c r="I98" s="131" t="str">
        <f>'Plant &amp; Fish Production'!J87</f>
        <v/>
      </c>
      <c r="J98" s="58" t="str">
        <f t="shared" si="53"/>
        <v/>
      </c>
      <c r="K98" s="57"/>
      <c r="L98" s="252" t="str">
        <f t="shared" si="54"/>
        <v/>
      </c>
      <c r="M98" s="252" t="str">
        <f t="shared" si="55"/>
        <v/>
      </c>
      <c r="N98" s="58" t="str">
        <f t="shared" si="56"/>
        <v/>
      </c>
      <c r="O98" s="129"/>
      <c r="P98" s="131" t="str">
        <f>IF(I98="","",IF('Please Read First'!$C$11="metric",('REV &amp; COGS'!O98*I98)/1000,('REV &amp; COGS'!O98*'REV &amp; COGS'!I98)/16))</f>
        <v/>
      </c>
      <c r="Q98" s="1"/>
      <c r="R98" s="1"/>
      <c r="S98" s="1"/>
      <c r="T98" s="1"/>
      <c r="U98" s="1"/>
      <c r="V98" s="1"/>
      <c r="W98" s="1"/>
      <c r="X98" s="1"/>
    </row>
    <row r="99" spans="1:24" ht="15.75" customHeight="1">
      <c r="A99" s="66" t="str">
        <f>IF('Plant &amp; Fish Production'!F88="", "", 'Plant &amp; Fish Production'!F88)</f>
        <v/>
      </c>
      <c r="B99" s="57"/>
      <c r="C99" s="57"/>
      <c r="D99" s="349"/>
      <c r="E99" s="57"/>
      <c r="F99" s="350"/>
      <c r="G99" s="351" t="str">
        <f t="shared" si="51"/>
        <v/>
      </c>
      <c r="H99" s="352" t="str">
        <f t="shared" si="52"/>
        <v/>
      </c>
      <c r="I99" s="131" t="str">
        <f>'Plant &amp; Fish Production'!J88</f>
        <v/>
      </c>
      <c r="J99" s="58" t="str">
        <f t="shared" si="53"/>
        <v/>
      </c>
      <c r="K99" s="57"/>
      <c r="L99" s="252" t="str">
        <f t="shared" si="54"/>
        <v/>
      </c>
      <c r="M99" s="252" t="str">
        <f t="shared" si="55"/>
        <v/>
      </c>
      <c r="N99" s="58" t="str">
        <f t="shared" si="56"/>
        <v/>
      </c>
      <c r="O99" s="129"/>
      <c r="P99" s="131" t="str">
        <f>IF(I99="","",IF('Please Read First'!$C$11="metric",('REV &amp; COGS'!O99*I99)/1000,('REV &amp; COGS'!O99*'REV &amp; COGS'!I99)/16))</f>
        <v/>
      </c>
      <c r="Q99" s="1"/>
      <c r="R99" s="1"/>
      <c r="S99" s="1"/>
      <c r="T99" s="1"/>
      <c r="U99" s="1"/>
      <c r="V99" s="1"/>
      <c r="W99" s="1"/>
      <c r="X99" s="1"/>
    </row>
    <row r="100" spans="1:24" ht="15.75" customHeight="1">
      <c r="A100" s="66" t="str">
        <f>IF('Plant &amp; Fish Production'!F89="", "", 'Plant &amp; Fish Production'!F89)</f>
        <v/>
      </c>
      <c r="B100" s="57"/>
      <c r="C100" s="57"/>
      <c r="D100" s="349"/>
      <c r="E100" s="57"/>
      <c r="F100" s="350"/>
      <c r="G100" s="351" t="str">
        <f t="shared" si="51"/>
        <v/>
      </c>
      <c r="H100" s="352" t="str">
        <f t="shared" si="52"/>
        <v/>
      </c>
      <c r="I100" s="131" t="str">
        <f>'Plant &amp; Fish Production'!J89</f>
        <v/>
      </c>
      <c r="J100" s="58" t="str">
        <f t="shared" si="53"/>
        <v/>
      </c>
      <c r="K100" s="57"/>
      <c r="L100" s="252" t="str">
        <f t="shared" si="54"/>
        <v/>
      </c>
      <c r="M100" s="252" t="str">
        <f t="shared" si="55"/>
        <v/>
      </c>
      <c r="N100" s="58" t="str">
        <f t="shared" si="56"/>
        <v/>
      </c>
      <c r="O100" s="129"/>
      <c r="P100" s="131" t="str">
        <f>IF(I100="","",IF('Please Read First'!$C$11="metric",('REV &amp; COGS'!O100*I100)/1000,('REV &amp; COGS'!O100*'REV &amp; COGS'!I100)/16))</f>
        <v/>
      </c>
      <c r="Q100" s="1"/>
      <c r="R100" s="1"/>
      <c r="S100" s="1"/>
      <c r="T100" s="1"/>
      <c r="U100" s="1"/>
      <c r="V100" s="1"/>
      <c r="W100" s="1"/>
      <c r="X100" s="1"/>
    </row>
    <row r="101" spans="1:24" ht="15.75" customHeight="1">
      <c r="A101" s="66" t="str">
        <f>IF('Plant &amp; Fish Production'!F90="", "", 'Plant &amp; Fish Production'!F90)</f>
        <v/>
      </c>
      <c r="B101" s="57"/>
      <c r="C101" s="57"/>
      <c r="D101" s="349"/>
      <c r="E101" s="57"/>
      <c r="F101" s="350"/>
      <c r="G101" s="351" t="str">
        <f t="shared" si="51"/>
        <v/>
      </c>
      <c r="H101" s="352" t="str">
        <f t="shared" si="52"/>
        <v/>
      </c>
      <c r="I101" s="131" t="str">
        <f>'Plant &amp; Fish Production'!J90</f>
        <v/>
      </c>
      <c r="J101" s="58" t="str">
        <f t="shared" si="53"/>
        <v/>
      </c>
      <c r="K101" s="57"/>
      <c r="L101" s="252" t="str">
        <f t="shared" si="54"/>
        <v/>
      </c>
      <c r="M101" s="252" t="str">
        <f t="shared" si="55"/>
        <v/>
      </c>
      <c r="N101" s="58" t="str">
        <f t="shared" si="56"/>
        <v/>
      </c>
      <c r="O101" s="129"/>
      <c r="P101" s="131" t="str">
        <f>IF(I101="","",IF('Please Read First'!$C$11="metric",('REV &amp; COGS'!O101*I101)/1000,('REV &amp; COGS'!O101*'REV &amp; COGS'!I101)/16))</f>
        <v/>
      </c>
      <c r="Q101" s="1"/>
      <c r="R101" s="1"/>
      <c r="S101" s="1"/>
      <c r="T101" s="1"/>
      <c r="U101" s="1"/>
      <c r="V101" s="1"/>
      <c r="W101" s="1"/>
      <c r="X101" s="1"/>
    </row>
    <row r="102" spans="1:24" ht="15.75" customHeight="1">
      <c r="A102" s="66" t="str">
        <f>IF('Plant &amp; Fish Production'!F91="", "", 'Plant &amp; Fish Production'!F91)</f>
        <v/>
      </c>
      <c r="B102" s="57"/>
      <c r="C102" s="57"/>
      <c r="D102" s="349"/>
      <c r="E102" s="57"/>
      <c r="F102" s="350"/>
      <c r="G102" s="351" t="str">
        <f t="shared" si="51"/>
        <v/>
      </c>
      <c r="H102" s="352" t="str">
        <f t="shared" si="52"/>
        <v/>
      </c>
      <c r="I102" s="131" t="str">
        <f>'Plant &amp; Fish Production'!J91</f>
        <v/>
      </c>
      <c r="J102" s="58" t="str">
        <f t="shared" si="53"/>
        <v/>
      </c>
      <c r="K102" s="57"/>
      <c r="L102" s="252" t="str">
        <f t="shared" si="54"/>
        <v/>
      </c>
      <c r="M102" s="252" t="str">
        <f t="shared" si="55"/>
        <v/>
      </c>
      <c r="N102" s="58" t="str">
        <f t="shared" si="56"/>
        <v/>
      </c>
      <c r="O102" s="129"/>
      <c r="P102" s="131" t="str">
        <f>IF(I102="","",IF('Please Read First'!$C$11="metric",('REV &amp; COGS'!O102*I102)/1000,('REV &amp; COGS'!O102*'REV &amp; COGS'!I102)/16))</f>
        <v/>
      </c>
      <c r="Q102" s="1"/>
      <c r="R102" s="1"/>
      <c r="S102" s="1"/>
      <c r="T102" s="1"/>
      <c r="U102" s="1"/>
      <c r="V102" s="1"/>
      <c r="W102" s="1"/>
      <c r="X102" s="1"/>
    </row>
    <row r="103" spans="1:24" ht="15.75" customHeight="1">
      <c r="A103" s="66" t="str">
        <f>IF('Plant &amp; Fish Production'!F92="", "", 'Plant &amp; Fish Production'!F92)</f>
        <v/>
      </c>
      <c r="B103" s="57"/>
      <c r="C103" s="57"/>
      <c r="D103" s="349"/>
      <c r="E103" s="57"/>
      <c r="F103" s="350"/>
      <c r="G103" s="351" t="str">
        <f t="shared" si="51"/>
        <v/>
      </c>
      <c r="H103" s="352" t="str">
        <f t="shared" si="52"/>
        <v/>
      </c>
      <c r="I103" s="131" t="str">
        <f>'Plant &amp; Fish Production'!J92</f>
        <v/>
      </c>
      <c r="J103" s="58" t="str">
        <f t="shared" si="53"/>
        <v/>
      </c>
      <c r="K103" s="57"/>
      <c r="L103" s="252" t="str">
        <f t="shared" si="54"/>
        <v/>
      </c>
      <c r="M103" s="252" t="str">
        <f t="shared" si="55"/>
        <v/>
      </c>
      <c r="N103" s="58" t="str">
        <f t="shared" si="56"/>
        <v/>
      </c>
      <c r="O103" s="129"/>
      <c r="P103" s="131" t="str">
        <f>IF(I103="","",IF('Please Read First'!$C$11="metric",('REV &amp; COGS'!O103*I103)/1000,('REV &amp; COGS'!O103*'REV &amp; COGS'!I103)/16))</f>
        <v/>
      </c>
      <c r="Q103" s="1"/>
      <c r="R103" s="1"/>
      <c r="S103" s="1"/>
      <c r="T103" s="1"/>
      <c r="U103" s="1"/>
      <c r="V103" s="1"/>
      <c r="W103" s="1"/>
      <c r="X103" s="1"/>
    </row>
    <row r="104" spans="1:24" ht="15.75" customHeight="1">
      <c r="A104" s="66" t="str">
        <f>IF('Plant &amp; Fish Production'!F93="", "", 'Plant &amp; Fish Production'!F93)</f>
        <v/>
      </c>
      <c r="B104" s="57"/>
      <c r="C104" s="57"/>
      <c r="D104" s="349"/>
      <c r="E104" s="57"/>
      <c r="F104" s="350"/>
      <c r="G104" s="351" t="str">
        <f t="shared" si="51"/>
        <v/>
      </c>
      <c r="H104" s="352" t="str">
        <f t="shared" si="52"/>
        <v/>
      </c>
      <c r="I104" s="131" t="str">
        <f>'Plant &amp; Fish Production'!J93</f>
        <v/>
      </c>
      <c r="J104" s="58" t="str">
        <f t="shared" si="53"/>
        <v/>
      </c>
      <c r="K104" s="57"/>
      <c r="L104" s="252" t="str">
        <f t="shared" si="54"/>
        <v/>
      </c>
      <c r="M104" s="252" t="str">
        <f t="shared" si="55"/>
        <v/>
      </c>
      <c r="N104" s="58" t="str">
        <f t="shared" si="56"/>
        <v/>
      </c>
      <c r="O104" s="129"/>
      <c r="P104" s="131" t="str">
        <f>IF(I104="","",IF('Please Read First'!$C$11="metric",('REV &amp; COGS'!O104*I104)/1000,('REV &amp; COGS'!O104*'REV &amp; COGS'!I104)/16))</f>
        <v/>
      </c>
      <c r="Q104" s="1"/>
      <c r="R104" s="1"/>
      <c r="S104" s="1"/>
      <c r="T104" s="1"/>
      <c r="U104" s="1"/>
      <c r="V104" s="1"/>
      <c r="W104" s="1"/>
      <c r="X104" s="1"/>
    </row>
    <row r="105" spans="1:24" ht="15.75" customHeight="1">
      <c r="A105" s="66" t="str">
        <f>IF('Plant &amp; Fish Production'!F94="", "", 'Plant &amp; Fish Production'!F94)</f>
        <v/>
      </c>
      <c r="B105" s="57"/>
      <c r="C105" s="57"/>
      <c r="D105" s="349"/>
      <c r="E105" s="57"/>
      <c r="F105" s="350"/>
      <c r="G105" s="351" t="str">
        <f t="shared" si="51"/>
        <v/>
      </c>
      <c r="H105" s="352" t="str">
        <f t="shared" si="52"/>
        <v/>
      </c>
      <c r="I105" s="131" t="str">
        <f>'Plant &amp; Fish Production'!J94</f>
        <v/>
      </c>
      <c r="J105" s="58" t="str">
        <f t="shared" si="53"/>
        <v/>
      </c>
      <c r="K105" s="57"/>
      <c r="L105" s="252" t="str">
        <f t="shared" si="54"/>
        <v/>
      </c>
      <c r="M105" s="252" t="str">
        <f t="shared" si="55"/>
        <v/>
      </c>
      <c r="N105" s="58" t="str">
        <f t="shared" si="56"/>
        <v/>
      </c>
      <c r="O105" s="129"/>
      <c r="P105" s="131" t="str">
        <f>IF(I105="","",IF('Please Read First'!$C$11="metric",('REV &amp; COGS'!O105*I105)/1000,('REV &amp; COGS'!O105*'REV &amp; COGS'!I105)/16))</f>
        <v/>
      </c>
      <c r="Q105" s="1"/>
      <c r="R105" s="1"/>
      <c r="S105" s="1"/>
      <c r="T105" s="1"/>
      <c r="U105" s="1"/>
      <c r="V105" s="1"/>
      <c r="W105" s="1"/>
      <c r="X105" s="1"/>
    </row>
    <row r="106" spans="1:24" ht="15.75" customHeight="1">
      <c r="A106" s="66" t="str">
        <f>IF('Plant &amp; Fish Production'!F95="", "", 'Plant &amp; Fish Production'!F95)</f>
        <v/>
      </c>
      <c r="B106" s="57"/>
      <c r="C106" s="57"/>
      <c r="D106" s="349"/>
      <c r="E106" s="57"/>
      <c r="F106" s="350"/>
      <c r="G106" s="351" t="str">
        <f t="shared" si="51"/>
        <v/>
      </c>
      <c r="H106" s="352" t="str">
        <f t="shared" si="52"/>
        <v/>
      </c>
      <c r="I106" s="131" t="str">
        <f>'Plant &amp; Fish Production'!J95</f>
        <v/>
      </c>
      <c r="J106" s="58" t="str">
        <f t="shared" si="53"/>
        <v/>
      </c>
      <c r="K106" s="57"/>
      <c r="L106" s="252" t="str">
        <f t="shared" si="54"/>
        <v/>
      </c>
      <c r="M106" s="252" t="str">
        <f t="shared" si="55"/>
        <v/>
      </c>
      <c r="N106" s="58" t="str">
        <f t="shared" si="56"/>
        <v/>
      </c>
      <c r="O106" s="129"/>
      <c r="P106" s="131" t="str">
        <f>IF(I106="","",IF('Please Read First'!$C$11="metric",('REV &amp; COGS'!O106*I106)/1000,('REV &amp; COGS'!O106*'REV &amp; COGS'!I106)/16))</f>
        <v/>
      </c>
      <c r="Q106" s="1"/>
      <c r="R106" s="1"/>
      <c r="S106" s="1"/>
      <c r="T106" s="1"/>
      <c r="U106" s="1"/>
      <c r="V106" s="1"/>
      <c r="W106" s="1"/>
      <c r="X106" s="1"/>
    </row>
    <row r="107" spans="1:24" ht="15.75" customHeight="1">
      <c r="A107" s="48" t="s">
        <v>432</v>
      </c>
      <c r="B107" s="353"/>
      <c r="C107" s="353"/>
      <c r="D107" s="354"/>
      <c r="E107" s="353"/>
      <c r="F107" s="355"/>
      <c r="G107" s="356"/>
      <c r="H107" s="357"/>
      <c r="I107" s="358">
        <f t="shared" ref="I107:J107" si="57">SUM(I93:I106)</f>
        <v>156</v>
      </c>
      <c r="J107" s="75">
        <f t="shared" si="57"/>
        <v>0</v>
      </c>
      <c r="K107" s="359"/>
      <c r="L107" s="359">
        <f t="shared" ref="L107:M107" si="58">SUM(L93:L106)</f>
        <v>0</v>
      </c>
      <c r="M107" s="359">
        <f t="shared" si="58"/>
        <v>0</v>
      </c>
      <c r="N107" s="359"/>
      <c r="O107" s="360"/>
      <c r="P107" s="361">
        <f>SUM(P93:P106)</f>
        <v>0</v>
      </c>
      <c r="Q107" s="1"/>
      <c r="R107" s="1"/>
      <c r="S107" s="1"/>
      <c r="T107" s="1"/>
      <c r="U107" s="1"/>
      <c r="V107" s="1"/>
      <c r="W107" s="1"/>
      <c r="X107" s="1"/>
    </row>
    <row r="108" spans="1:24" ht="15.75" customHeight="1">
      <c r="A108" s="1"/>
      <c r="B108" s="1"/>
      <c r="C108" s="1"/>
      <c r="D108" s="1"/>
      <c r="E108" s="1"/>
      <c r="F108" s="13"/>
      <c r="G108" s="1"/>
      <c r="H108" s="74"/>
      <c r="I108" s="74"/>
      <c r="J108" s="74"/>
      <c r="K108" s="74"/>
      <c r="L108" s="336"/>
      <c r="M108" s="74"/>
      <c r="N108" s="1"/>
      <c r="O108" s="1"/>
      <c r="P108" s="1"/>
      <c r="Q108" s="1"/>
      <c r="R108" s="1"/>
      <c r="S108" s="1"/>
      <c r="T108" s="1"/>
      <c r="U108" s="1"/>
      <c r="V108" s="1"/>
      <c r="W108" s="1"/>
      <c r="X108" s="1"/>
    </row>
    <row r="109" spans="1:24" ht="15.75" customHeight="1">
      <c r="A109" s="1"/>
      <c r="B109" s="1"/>
      <c r="C109" s="1"/>
      <c r="D109" s="1"/>
      <c r="E109" s="13"/>
      <c r="F109" s="1"/>
      <c r="G109" s="74"/>
      <c r="H109" s="74"/>
      <c r="I109" s="74"/>
      <c r="J109" s="74"/>
      <c r="K109" s="336"/>
      <c r="L109" s="1"/>
      <c r="M109" s="74"/>
      <c r="N109" s="1"/>
      <c r="O109" s="1"/>
      <c r="P109" s="1"/>
      <c r="Q109" s="1"/>
      <c r="R109" s="1"/>
      <c r="S109" s="1"/>
      <c r="T109" s="1"/>
      <c r="U109" s="1"/>
      <c r="V109" s="1"/>
      <c r="W109" s="1"/>
      <c r="X109" s="1"/>
    </row>
    <row r="110" spans="1:24" ht="15.75" customHeight="1">
      <c r="A110" s="1"/>
      <c r="B110" s="1"/>
      <c r="C110" s="1"/>
      <c r="D110" s="1"/>
      <c r="E110" s="13"/>
      <c r="F110" s="1"/>
      <c r="G110" s="74"/>
      <c r="H110" s="74"/>
      <c r="I110" s="74"/>
      <c r="J110" s="74"/>
      <c r="K110" s="336"/>
      <c r="L110" s="1"/>
      <c r="M110" s="74"/>
      <c r="N110" s="1"/>
      <c r="O110" s="1"/>
      <c r="P110" s="1"/>
      <c r="Q110" s="1"/>
      <c r="R110" s="1"/>
      <c r="S110" s="1"/>
      <c r="T110" s="1"/>
      <c r="U110" s="1"/>
      <c r="V110" s="1"/>
      <c r="W110" s="1"/>
      <c r="X110" s="1"/>
    </row>
    <row r="111" spans="1:24" ht="15.75" customHeight="1">
      <c r="A111" s="1"/>
      <c r="B111" s="1"/>
      <c r="C111" s="1"/>
      <c r="D111" s="1"/>
      <c r="E111" s="13"/>
      <c r="F111" s="1"/>
      <c r="G111" s="74"/>
      <c r="H111" s="74"/>
      <c r="I111" s="74"/>
      <c r="J111" s="74"/>
      <c r="K111" s="336"/>
      <c r="L111" s="1"/>
      <c r="M111" s="74"/>
      <c r="N111" s="1"/>
      <c r="O111" s="1"/>
      <c r="P111" s="1"/>
      <c r="Q111" s="1"/>
      <c r="R111" s="1"/>
      <c r="S111" s="1"/>
      <c r="T111" s="1"/>
      <c r="U111" s="1"/>
      <c r="V111" s="1"/>
      <c r="W111" s="1"/>
      <c r="X111" s="1"/>
    </row>
    <row r="112" spans="1:24" ht="15.75" customHeight="1">
      <c r="A112" s="1"/>
      <c r="B112" s="1"/>
      <c r="C112" s="1"/>
      <c r="D112" s="1"/>
      <c r="E112" s="13"/>
      <c r="F112" s="1"/>
      <c r="G112" s="74"/>
      <c r="H112" s="74"/>
      <c r="I112" s="74"/>
      <c r="J112" s="74"/>
      <c r="K112" s="336"/>
      <c r="L112" s="1"/>
      <c r="M112" s="74"/>
      <c r="N112" s="1"/>
      <c r="O112" s="1"/>
      <c r="P112" s="1"/>
      <c r="Q112" s="1"/>
      <c r="R112" s="1"/>
      <c r="S112" s="1"/>
      <c r="T112" s="1"/>
      <c r="U112" s="1"/>
      <c r="V112" s="1"/>
      <c r="W112" s="1"/>
      <c r="X112" s="1"/>
    </row>
    <row r="113" spans="1:24" ht="15.75" customHeight="1">
      <c r="A113" s="1"/>
      <c r="B113" s="1"/>
      <c r="C113" s="1"/>
      <c r="D113" s="1"/>
      <c r="E113" s="13"/>
      <c r="F113" s="1"/>
      <c r="G113" s="74"/>
      <c r="H113" s="74"/>
      <c r="I113" s="74"/>
      <c r="J113" s="74"/>
      <c r="K113" s="336"/>
      <c r="L113" s="1"/>
      <c r="M113" s="74"/>
      <c r="N113" s="1"/>
      <c r="O113" s="1"/>
      <c r="P113" s="1"/>
      <c r="Q113" s="1"/>
      <c r="R113" s="1"/>
      <c r="S113" s="1"/>
      <c r="T113" s="1"/>
      <c r="U113" s="1"/>
      <c r="V113" s="1"/>
      <c r="W113" s="1"/>
      <c r="X113" s="1"/>
    </row>
    <row r="114" spans="1:24" ht="15.75" customHeight="1">
      <c r="A114" s="1"/>
      <c r="B114" s="1"/>
      <c r="C114" s="1"/>
      <c r="D114" s="1"/>
      <c r="E114" s="13"/>
      <c r="F114" s="1"/>
      <c r="G114" s="74"/>
      <c r="H114" s="74"/>
      <c r="I114" s="74"/>
      <c r="J114" s="74"/>
      <c r="K114" s="336"/>
      <c r="L114" s="1"/>
      <c r="M114" s="74"/>
      <c r="N114" s="1"/>
      <c r="O114" s="1"/>
      <c r="P114" s="1"/>
      <c r="Q114" s="1"/>
      <c r="R114" s="1"/>
      <c r="S114" s="1"/>
      <c r="T114" s="1"/>
      <c r="U114" s="1"/>
      <c r="V114" s="1"/>
      <c r="W114" s="1"/>
      <c r="X114" s="1"/>
    </row>
    <row r="115" spans="1:24" ht="15.75" customHeight="1">
      <c r="A115" s="1"/>
      <c r="B115" s="1"/>
      <c r="C115" s="1"/>
      <c r="D115" s="1"/>
      <c r="E115" s="13"/>
      <c r="F115" s="1"/>
      <c r="G115" s="74"/>
      <c r="H115" s="74"/>
      <c r="I115" s="74"/>
      <c r="J115" s="74"/>
      <c r="K115" s="336"/>
      <c r="L115" s="1"/>
      <c r="M115" s="74"/>
      <c r="N115" s="1"/>
      <c r="O115" s="1"/>
      <c r="P115" s="1"/>
      <c r="Q115" s="1"/>
      <c r="R115" s="1"/>
      <c r="S115" s="1"/>
      <c r="T115" s="1"/>
      <c r="U115" s="1"/>
      <c r="V115" s="1"/>
      <c r="W115" s="1"/>
      <c r="X115" s="1"/>
    </row>
    <row r="116" spans="1:24" ht="15.75" customHeight="1">
      <c r="A116" s="1"/>
      <c r="B116" s="1"/>
      <c r="C116" s="1"/>
      <c r="D116" s="1"/>
      <c r="E116" s="13"/>
      <c r="F116" s="1"/>
      <c r="G116" s="74"/>
      <c r="H116" s="74"/>
      <c r="I116" s="74"/>
      <c r="J116" s="74"/>
      <c r="K116" s="336"/>
      <c r="L116" s="1"/>
      <c r="M116" s="74"/>
      <c r="N116" s="1"/>
      <c r="O116" s="1"/>
      <c r="P116" s="1"/>
      <c r="Q116" s="1"/>
      <c r="R116" s="1"/>
      <c r="S116" s="1"/>
      <c r="T116" s="1"/>
      <c r="U116" s="1"/>
      <c r="V116" s="1"/>
      <c r="W116" s="1"/>
      <c r="X116" s="1"/>
    </row>
    <row r="117" spans="1:24" ht="15.75" customHeight="1">
      <c r="A117" s="1"/>
      <c r="B117" s="1"/>
      <c r="C117" s="1"/>
      <c r="D117" s="1"/>
      <c r="E117" s="13"/>
      <c r="F117" s="1"/>
      <c r="G117" s="74"/>
      <c r="H117" s="74"/>
      <c r="I117" s="74"/>
      <c r="J117" s="74"/>
      <c r="K117" s="336"/>
      <c r="L117" s="1"/>
      <c r="M117" s="74"/>
      <c r="N117" s="1"/>
      <c r="O117" s="1"/>
      <c r="P117" s="1"/>
      <c r="Q117" s="1"/>
      <c r="R117" s="1"/>
      <c r="S117" s="1"/>
      <c r="T117" s="1"/>
      <c r="U117" s="1"/>
      <c r="V117" s="1"/>
      <c r="W117" s="1"/>
      <c r="X117" s="1"/>
    </row>
    <row r="118" spans="1:24" ht="15.75" customHeight="1">
      <c r="A118" s="1"/>
      <c r="B118" s="1"/>
      <c r="C118" s="1"/>
      <c r="D118" s="1"/>
      <c r="E118" s="13"/>
      <c r="F118" s="1"/>
      <c r="G118" s="74"/>
      <c r="H118" s="74"/>
      <c r="I118" s="74"/>
      <c r="J118" s="74"/>
      <c r="K118" s="336"/>
      <c r="L118" s="1"/>
      <c r="M118" s="74"/>
      <c r="N118" s="1"/>
      <c r="O118" s="1"/>
      <c r="P118" s="1"/>
      <c r="Q118" s="1"/>
      <c r="R118" s="1"/>
      <c r="S118" s="1"/>
      <c r="T118" s="1"/>
      <c r="U118" s="1"/>
      <c r="V118" s="1"/>
      <c r="W118" s="1"/>
      <c r="X118" s="1"/>
    </row>
    <row r="119" spans="1:24" ht="15.75" customHeight="1">
      <c r="A119" s="1"/>
      <c r="B119" s="1"/>
      <c r="C119" s="1"/>
      <c r="D119" s="1"/>
      <c r="E119" s="13"/>
      <c r="F119" s="1"/>
      <c r="G119" s="74"/>
      <c r="H119" s="74"/>
      <c r="I119" s="74"/>
      <c r="J119" s="74"/>
      <c r="K119" s="336"/>
      <c r="L119" s="1"/>
      <c r="M119" s="74"/>
      <c r="N119" s="1"/>
      <c r="O119" s="1"/>
      <c r="P119" s="1"/>
      <c r="Q119" s="1"/>
      <c r="R119" s="1"/>
      <c r="S119" s="1"/>
      <c r="T119" s="1"/>
      <c r="U119" s="1"/>
      <c r="V119" s="1"/>
      <c r="W119" s="1"/>
      <c r="X119" s="1"/>
    </row>
    <row r="120" spans="1:24" ht="15.75" customHeight="1">
      <c r="A120" s="1"/>
      <c r="B120" s="1"/>
      <c r="C120" s="1"/>
      <c r="D120" s="1"/>
      <c r="E120" s="13"/>
      <c r="F120" s="1"/>
      <c r="G120" s="74"/>
      <c r="H120" s="74"/>
      <c r="I120" s="74"/>
      <c r="J120" s="74"/>
      <c r="K120" s="336"/>
      <c r="L120" s="1"/>
      <c r="M120" s="74"/>
      <c r="N120" s="1"/>
      <c r="O120" s="1"/>
      <c r="P120" s="1"/>
      <c r="Q120" s="1"/>
      <c r="R120" s="1"/>
      <c r="S120" s="1"/>
      <c r="T120" s="1"/>
      <c r="U120" s="1"/>
      <c r="V120" s="1"/>
      <c r="W120" s="1"/>
      <c r="X120" s="1"/>
    </row>
    <row r="121" spans="1:24" ht="15.75" customHeight="1">
      <c r="A121" s="1"/>
      <c r="B121" s="1"/>
      <c r="C121" s="1"/>
      <c r="D121" s="1"/>
      <c r="E121" s="13"/>
      <c r="F121" s="1"/>
      <c r="G121" s="74"/>
      <c r="H121" s="74"/>
      <c r="I121" s="74"/>
      <c r="J121" s="74"/>
      <c r="K121" s="336"/>
      <c r="L121" s="1"/>
      <c r="M121" s="74"/>
      <c r="N121" s="1"/>
      <c r="O121" s="1"/>
      <c r="P121" s="1"/>
      <c r="Q121" s="1"/>
      <c r="R121" s="1"/>
      <c r="S121" s="1"/>
      <c r="T121" s="1"/>
      <c r="U121" s="1"/>
      <c r="V121" s="1"/>
      <c r="W121" s="1"/>
      <c r="X121" s="1"/>
    </row>
    <row r="122" spans="1:24" ht="15.75" customHeight="1">
      <c r="A122" s="1"/>
      <c r="B122" s="1"/>
      <c r="C122" s="1"/>
      <c r="D122" s="1"/>
      <c r="E122" s="13"/>
      <c r="F122" s="1"/>
      <c r="G122" s="74"/>
      <c r="H122" s="74"/>
      <c r="I122" s="74"/>
      <c r="J122" s="74"/>
      <c r="K122" s="336"/>
      <c r="L122" s="1"/>
      <c r="M122" s="74"/>
      <c r="N122" s="1"/>
      <c r="O122" s="1"/>
      <c r="P122" s="1"/>
      <c r="Q122" s="1"/>
      <c r="R122" s="1"/>
      <c r="S122" s="1"/>
      <c r="T122" s="1"/>
      <c r="U122" s="1"/>
      <c r="V122" s="1"/>
      <c r="W122" s="1"/>
      <c r="X122" s="1"/>
    </row>
    <row r="123" spans="1:24" ht="15.75" customHeight="1">
      <c r="A123" s="1"/>
      <c r="B123" s="1"/>
      <c r="C123" s="1"/>
      <c r="D123" s="1"/>
      <c r="E123" s="13"/>
      <c r="F123" s="1"/>
      <c r="G123" s="74"/>
      <c r="H123" s="74"/>
      <c r="I123" s="74"/>
      <c r="J123" s="74"/>
      <c r="K123" s="336"/>
      <c r="L123" s="1"/>
      <c r="M123" s="74"/>
      <c r="N123" s="1"/>
      <c r="O123" s="1"/>
      <c r="P123" s="1"/>
      <c r="Q123" s="1"/>
      <c r="R123" s="1"/>
      <c r="S123" s="1"/>
      <c r="T123" s="1"/>
      <c r="U123" s="1"/>
      <c r="V123" s="1"/>
      <c r="W123" s="1"/>
      <c r="X123" s="1"/>
    </row>
    <row r="124" spans="1:24" ht="15.75" customHeight="1">
      <c r="A124" s="1"/>
      <c r="B124" s="1"/>
      <c r="C124" s="1"/>
      <c r="D124" s="1"/>
      <c r="E124" s="13"/>
      <c r="F124" s="1"/>
      <c r="G124" s="74"/>
      <c r="H124" s="74"/>
      <c r="I124" s="74"/>
      <c r="J124" s="74"/>
      <c r="K124" s="336"/>
      <c r="L124" s="1"/>
      <c r="M124" s="74"/>
      <c r="N124" s="1"/>
      <c r="O124" s="1"/>
      <c r="P124" s="1"/>
      <c r="Q124" s="1"/>
      <c r="R124" s="1"/>
      <c r="S124" s="1"/>
      <c r="T124" s="1"/>
      <c r="U124" s="1"/>
      <c r="V124" s="1"/>
      <c r="W124" s="1"/>
      <c r="X124" s="1"/>
    </row>
    <row r="125" spans="1:24" ht="15.75" customHeight="1">
      <c r="A125" s="1"/>
      <c r="B125" s="1"/>
      <c r="C125" s="1"/>
      <c r="D125" s="1"/>
      <c r="E125" s="13"/>
      <c r="F125" s="1"/>
      <c r="G125" s="74"/>
      <c r="H125" s="74"/>
      <c r="I125" s="74"/>
      <c r="J125" s="74"/>
      <c r="K125" s="336"/>
      <c r="L125" s="1"/>
      <c r="M125" s="74"/>
      <c r="N125" s="1"/>
      <c r="O125" s="1"/>
      <c r="P125" s="1"/>
      <c r="Q125" s="1"/>
      <c r="R125" s="1"/>
      <c r="S125" s="1"/>
      <c r="T125" s="1"/>
      <c r="U125" s="1"/>
      <c r="V125" s="1"/>
      <c r="W125" s="1"/>
      <c r="X125" s="1"/>
    </row>
    <row r="126" spans="1:24" ht="15.75" customHeight="1">
      <c r="A126" s="1"/>
      <c r="B126" s="1"/>
      <c r="C126" s="1"/>
      <c r="D126" s="1"/>
      <c r="E126" s="13"/>
      <c r="F126" s="1"/>
      <c r="G126" s="74"/>
      <c r="H126" s="74"/>
      <c r="I126" s="74"/>
      <c r="J126" s="74"/>
      <c r="K126" s="336"/>
      <c r="L126" s="1"/>
      <c r="M126" s="74"/>
      <c r="N126" s="1"/>
      <c r="O126" s="1"/>
      <c r="P126" s="1"/>
      <c r="Q126" s="1"/>
      <c r="R126" s="1"/>
      <c r="S126" s="1"/>
      <c r="T126" s="1"/>
      <c r="U126" s="1"/>
      <c r="V126" s="1"/>
      <c r="W126" s="1"/>
      <c r="X126" s="1"/>
    </row>
    <row r="127" spans="1:24" ht="15.75" customHeight="1">
      <c r="A127" s="1"/>
      <c r="B127" s="1"/>
      <c r="C127" s="1"/>
      <c r="D127" s="1"/>
      <c r="E127" s="13"/>
      <c r="F127" s="1"/>
      <c r="G127" s="74"/>
      <c r="H127" s="74"/>
      <c r="I127" s="74"/>
      <c r="J127" s="74"/>
      <c r="K127" s="336"/>
      <c r="L127" s="1"/>
      <c r="M127" s="74"/>
      <c r="N127" s="1"/>
      <c r="O127" s="1"/>
      <c r="P127" s="1"/>
      <c r="Q127" s="1"/>
      <c r="R127" s="1"/>
      <c r="S127" s="1"/>
      <c r="T127" s="1"/>
      <c r="U127" s="1"/>
      <c r="V127" s="1"/>
      <c r="W127" s="1"/>
      <c r="X127" s="1"/>
    </row>
    <row r="128" spans="1:24" ht="15.75" customHeight="1">
      <c r="A128" s="1"/>
      <c r="B128" s="1"/>
      <c r="C128" s="1"/>
      <c r="D128" s="1"/>
      <c r="E128" s="13"/>
      <c r="F128" s="1"/>
      <c r="G128" s="74"/>
      <c r="H128" s="74"/>
      <c r="I128" s="74"/>
      <c r="J128" s="74"/>
      <c r="K128" s="336"/>
      <c r="L128" s="1"/>
      <c r="M128" s="74"/>
      <c r="N128" s="1"/>
      <c r="O128" s="1"/>
      <c r="P128" s="1"/>
      <c r="Q128" s="1"/>
      <c r="R128" s="1"/>
      <c r="S128" s="1"/>
      <c r="T128" s="1"/>
      <c r="U128" s="1"/>
      <c r="V128" s="1"/>
      <c r="W128" s="1"/>
      <c r="X128" s="1"/>
    </row>
    <row r="129" spans="1:24" ht="15.75" customHeight="1">
      <c r="A129" s="1"/>
      <c r="B129" s="1"/>
      <c r="C129" s="1"/>
      <c r="D129" s="1"/>
      <c r="E129" s="13"/>
      <c r="F129" s="1"/>
      <c r="G129" s="74"/>
      <c r="H129" s="74"/>
      <c r="I129" s="74"/>
      <c r="J129" s="74"/>
      <c r="K129" s="336"/>
      <c r="L129" s="1"/>
      <c r="M129" s="74"/>
      <c r="N129" s="1"/>
      <c r="O129" s="1"/>
      <c r="P129" s="1"/>
      <c r="Q129" s="1"/>
      <c r="R129" s="1"/>
      <c r="S129" s="1"/>
      <c r="T129" s="1"/>
      <c r="U129" s="1"/>
      <c r="V129" s="1"/>
      <c r="W129" s="1"/>
      <c r="X129" s="1"/>
    </row>
    <row r="130" spans="1:24" ht="15.75" customHeight="1">
      <c r="A130" s="1"/>
      <c r="B130" s="1"/>
      <c r="C130" s="1"/>
      <c r="D130" s="1"/>
      <c r="E130" s="13"/>
      <c r="F130" s="1"/>
      <c r="G130" s="74"/>
      <c r="H130" s="74"/>
      <c r="I130" s="74"/>
      <c r="J130" s="74"/>
      <c r="K130" s="336"/>
      <c r="L130" s="1"/>
      <c r="M130" s="74"/>
      <c r="N130" s="1"/>
      <c r="O130" s="1"/>
      <c r="P130" s="1"/>
      <c r="Q130" s="1"/>
      <c r="R130" s="1"/>
      <c r="S130" s="1"/>
      <c r="T130" s="1"/>
      <c r="U130" s="1"/>
      <c r="V130" s="1"/>
      <c r="W130" s="1"/>
      <c r="X130" s="1"/>
    </row>
    <row r="131" spans="1:24" ht="15.75" customHeight="1">
      <c r="A131" s="1"/>
      <c r="B131" s="1"/>
      <c r="C131" s="1"/>
      <c r="D131" s="1"/>
      <c r="E131" s="13"/>
      <c r="F131" s="1"/>
      <c r="G131" s="74"/>
      <c r="H131" s="74"/>
      <c r="I131" s="74"/>
      <c r="J131" s="74"/>
      <c r="K131" s="336"/>
      <c r="L131" s="1"/>
      <c r="M131" s="74"/>
      <c r="N131" s="1"/>
      <c r="O131" s="1"/>
      <c r="P131" s="1"/>
      <c r="Q131" s="1"/>
      <c r="R131" s="1"/>
      <c r="S131" s="1"/>
      <c r="T131" s="1"/>
      <c r="U131" s="1"/>
      <c r="V131" s="1"/>
      <c r="W131" s="1"/>
      <c r="X131" s="1"/>
    </row>
    <row r="132" spans="1:24" ht="15.75" customHeight="1">
      <c r="A132" s="1"/>
      <c r="B132" s="1"/>
      <c r="C132" s="1"/>
      <c r="D132" s="1"/>
      <c r="E132" s="13"/>
      <c r="F132" s="1"/>
      <c r="G132" s="74"/>
      <c r="H132" s="74"/>
      <c r="I132" s="74"/>
      <c r="J132" s="74"/>
      <c r="K132" s="336"/>
      <c r="L132" s="1"/>
      <c r="M132" s="74"/>
      <c r="N132" s="1"/>
      <c r="O132" s="1"/>
      <c r="P132" s="1"/>
      <c r="Q132" s="1"/>
      <c r="R132" s="1"/>
      <c r="S132" s="1"/>
      <c r="T132" s="1"/>
      <c r="U132" s="1"/>
      <c r="V132" s="1"/>
      <c r="W132" s="1"/>
      <c r="X132" s="1"/>
    </row>
    <row r="133" spans="1:24" ht="15.75" customHeight="1">
      <c r="A133" s="1"/>
      <c r="B133" s="1"/>
      <c r="C133" s="1"/>
      <c r="D133" s="1"/>
      <c r="E133" s="13"/>
      <c r="F133" s="1"/>
      <c r="G133" s="74"/>
      <c r="H133" s="74"/>
      <c r="I133" s="74"/>
      <c r="J133" s="74"/>
      <c r="K133" s="336"/>
      <c r="L133" s="1"/>
      <c r="M133" s="74"/>
      <c r="N133" s="1"/>
      <c r="O133" s="1"/>
      <c r="P133" s="1"/>
      <c r="Q133" s="1"/>
      <c r="R133" s="1"/>
      <c r="S133" s="1"/>
      <c r="T133" s="1"/>
      <c r="U133" s="1"/>
      <c r="V133" s="1"/>
      <c r="W133" s="1"/>
      <c r="X133" s="1"/>
    </row>
    <row r="134" spans="1:24" ht="15.75" customHeight="1">
      <c r="A134" s="1"/>
      <c r="B134" s="1"/>
      <c r="C134" s="1"/>
      <c r="D134" s="1"/>
      <c r="E134" s="13"/>
      <c r="F134" s="1"/>
      <c r="G134" s="74"/>
      <c r="H134" s="74"/>
      <c r="I134" s="74"/>
      <c r="J134" s="74"/>
      <c r="K134" s="336"/>
      <c r="L134" s="1"/>
      <c r="M134" s="74"/>
      <c r="N134" s="1"/>
      <c r="O134" s="1"/>
      <c r="P134" s="1"/>
      <c r="Q134" s="1"/>
      <c r="R134" s="1"/>
      <c r="S134" s="1"/>
      <c r="T134" s="1"/>
      <c r="U134" s="1"/>
      <c r="V134" s="1"/>
      <c r="W134" s="1"/>
      <c r="X134" s="1"/>
    </row>
    <row r="135" spans="1:24" ht="15.75" customHeight="1">
      <c r="A135" s="1"/>
      <c r="B135" s="1"/>
      <c r="C135" s="1"/>
      <c r="D135" s="1"/>
      <c r="E135" s="13"/>
      <c r="F135" s="1"/>
      <c r="G135" s="74"/>
      <c r="H135" s="74"/>
      <c r="I135" s="74"/>
      <c r="J135" s="74"/>
      <c r="K135" s="336"/>
      <c r="L135" s="1"/>
      <c r="M135" s="74"/>
      <c r="N135" s="1"/>
      <c r="O135" s="1"/>
      <c r="P135" s="1"/>
      <c r="Q135" s="1"/>
      <c r="R135" s="1"/>
      <c r="S135" s="1"/>
      <c r="T135" s="1"/>
      <c r="U135" s="1"/>
      <c r="V135" s="1"/>
      <c r="W135" s="1"/>
      <c r="X135" s="1"/>
    </row>
    <row r="136" spans="1:24" ht="15.75" customHeight="1">
      <c r="A136" s="1"/>
      <c r="B136" s="1"/>
      <c r="C136" s="1"/>
      <c r="D136" s="1"/>
      <c r="E136" s="13"/>
      <c r="F136" s="1"/>
      <c r="G136" s="74"/>
      <c r="H136" s="74"/>
      <c r="I136" s="74"/>
      <c r="J136" s="74"/>
      <c r="K136" s="336"/>
      <c r="L136" s="1"/>
      <c r="M136" s="74"/>
      <c r="N136" s="1"/>
      <c r="O136" s="1"/>
      <c r="P136" s="1"/>
      <c r="Q136" s="1"/>
      <c r="R136" s="1"/>
      <c r="S136" s="1"/>
      <c r="T136" s="1"/>
      <c r="U136" s="1"/>
      <c r="V136" s="1"/>
      <c r="W136" s="1"/>
      <c r="X136" s="1"/>
    </row>
    <row r="137" spans="1:24" ht="15.75" customHeight="1">
      <c r="A137" s="1"/>
      <c r="B137" s="1"/>
      <c r="C137" s="1"/>
      <c r="D137" s="1"/>
      <c r="E137" s="13"/>
      <c r="F137" s="1"/>
      <c r="G137" s="74"/>
      <c r="H137" s="74"/>
      <c r="I137" s="74"/>
      <c r="J137" s="74"/>
      <c r="K137" s="336"/>
      <c r="L137" s="1"/>
      <c r="M137" s="74"/>
      <c r="N137" s="1"/>
      <c r="O137" s="1"/>
      <c r="P137" s="1"/>
      <c r="Q137" s="1"/>
      <c r="R137" s="1"/>
      <c r="S137" s="1"/>
      <c r="T137" s="1"/>
      <c r="U137" s="1"/>
      <c r="V137" s="1"/>
      <c r="W137" s="1"/>
      <c r="X137" s="1"/>
    </row>
    <row r="138" spans="1:24" ht="15.75" customHeight="1">
      <c r="A138" s="1"/>
      <c r="B138" s="1"/>
      <c r="C138" s="1"/>
      <c r="D138" s="1"/>
      <c r="E138" s="13"/>
      <c r="F138" s="1"/>
      <c r="G138" s="74"/>
      <c r="H138" s="74"/>
      <c r="I138" s="74"/>
      <c r="J138" s="74"/>
      <c r="K138" s="336"/>
      <c r="L138" s="1"/>
      <c r="M138" s="74"/>
      <c r="N138" s="1"/>
      <c r="O138" s="1"/>
      <c r="P138" s="1"/>
      <c r="Q138" s="1"/>
      <c r="R138" s="1"/>
      <c r="S138" s="1"/>
      <c r="T138" s="1"/>
      <c r="U138" s="1"/>
      <c r="V138" s="1"/>
      <c r="W138" s="1"/>
      <c r="X138" s="1"/>
    </row>
    <row r="139" spans="1:24" ht="15.75" customHeight="1">
      <c r="A139" s="1"/>
      <c r="B139" s="1"/>
      <c r="C139" s="1"/>
      <c r="D139" s="1"/>
      <c r="E139" s="13"/>
      <c r="F139" s="1"/>
      <c r="G139" s="74"/>
      <c r="H139" s="74"/>
      <c r="I139" s="74"/>
      <c r="J139" s="74"/>
      <c r="K139" s="336"/>
      <c r="L139" s="1"/>
      <c r="M139" s="74"/>
      <c r="N139" s="1"/>
      <c r="O139" s="1"/>
      <c r="P139" s="1"/>
      <c r="Q139" s="1"/>
      <c r="R139" s="1"/>
      <c r="S139" s="1"/>
      <c r="T139" s="1"/>
      <c r="U139" s="1"/>
      <c r="V139" s="1"/>
      <c r="W139" s="1"/>
      <c r="X139" s="1"/>
    </row>
    <row r="140" spans="1:24" ht="15.75" customHeight="1">
      <c r="A140" s="1"/>
      <c r="B140" s="1"/>
      <c r="C140" s="1"/>
      <c r="D140" s="1"/>
      <c r="E140" s="13"/>
      <c r="F140" s="1"/>
      <c r="G140" s="74"/>
      <c r="H140" s="74"/>
      <c r="I140" s="74"/>
      <c r="J140" s="74"/>
      <c r="K140" s="336"/>
      <c r="L140" s="1"/>
      <c r="M140" s="74"/>
      <c r="N140" s="1"/>
      <c r="O140" s="1"/>
      <c r="P140" s="1"/>
      <c r="Q140" s="1"/>
      <c r="R140" s="1"/>
      <c r="S140" s="1"/>
      <c r="T140" s="1"/>
      <c r="U140" s="1"/>
      <c r="V140" s="1"/>
      <c r="W140" s="1"/>
      <c r="X140" s="1"/>
    </row>
    <row r="141" spans="1:24" ht="15.75" customHeight="1">
      <c r="A141" s="1"/>
      <c r="B141" s="1"/>
      <c r="C141" s="1"/>
      <c r="D141" s="1"/>
      <c r="E141" s="13"/>
      <c r="F141" s="1"/>
      <c r="G141" s="74"/>
      <c r="H141" s="74"/>
      <c r="I141" s="74"/>
      <c r="J141" s="74"/>
      <c r="K141" s="336"/>
      <c r="L141" s="1"/>
      <c r="M141" s="74"/>
      <c r="N141" s="1"/>
      <c r="O141" s="1"/>
      <c r="P141" s="1"/>
      <c r="Q141" s="1"/>
      <c r="R141" s="1"/>
      <c r="S141" s="1"/>
      <c r="T141" s="1"/>
      <c r="U141" s="1"/>
      <c r="V141" s="1"/>
      <c r="W141" s="1"/>
      <c r="X141" s="1"/>
    </row>
    <row r="142" spans="1:24" ht="15.75" customHeight="1">
      <c r="A142" s="1"/>
      <c r="B142" s="1"/>
      <c r="C142" s="1"/>
      <c r="D142" s="1"/>
      <c r="E142" s="13"/>
      <c r="F142" s="1"/>
      <c r="G142" s="74"/>
      <c r="H142" s="74"/>
      <c r="I142" s="74"/>
      <c r="J142" s="74"/>
      <c r="K142" s="336"/>
      <c r="L142" s="1"/>
      <c r="M142" s="74"/>
      <c r="N142" s="1"/>
      <c r="O142" s="1"/>
      <c r="P142" s="1"/>
      <c r="Q142" s="1"/>
      <c r="R142" s="1"/>
      <c r="S142" s="1"/>
      <c r="T142" s="1"/>
      <c r="U142" s="1"/>
      <c r="V142" s="1"/>
      <c r="W142" s="1"/>
      <c r="X142" s="1"/>
    </row>
    <row r="143" spans="1:24" ht="15.75" customHeight="1">
      <c r="A143" s="1"/>
      <c r="B143" s="1"/>
      <c r="C143" s="1"/>
      <c r="D143" s="1"/>
      <c r="E143" s="13"/>
      <c r="F143" s="1"/>
      <c r="G143" s="74"/>
      <c r="H143" s="74"/>
      <c r="I143" s="74"/>
      <c r="J143" s="74"/>
      <c r="K143" s="336"/>
      <c r="L143" s="1"/>
      <c r="M143" s="74"/>
      <c r="N143" s="1"/>
      <c r="O143" s="1"/>
      <c r="P143" s="1"/>
      <c r="Q143" s="1"/>
      <c r="R143" s="1"/>
      <c r="S143" s="1"/>
      <c r="T143" s="1"/>
      <c r="U143" s="1"/>
      <c r="V143" s="1"/>
      <c r="W143" s="1"/>
      <c r="X143" s="1"/>
    </row>
    <row r="144" spans="1:24" ht="15.75" customHeight="1">
      <c r="A144" s="1"/>
      <c r="B144" s="1"/>
      <c r="C144" s="1"/>
      <c r="D144" s="1"/>
      <c r="E144" s="13"/>
      <c r="F144" s="1"/>
      <c r="G144" s="74"/>
      <c r="H144" s="74"/>
      <c r="I144" s="74"/>
      <c r="J144" s="74"/>
      <c r="K144" s="336"/>
      <c r="L144" s="1"/>
      <c r="M144" s="74"/>
      <c r="N144" s="1"/>
      <c r="O144" s="1"/>
      <c r="P144" s="1"/>
      <c r="Q144" s="1"/>
      <c r="R144" s="1"/>
      <c r="S144" s="1"/>
      <c r="T144" s="1"/>
      <c r="U144" s="1"/>
      <c r="V144" s="1"/>
      <c r="W144" s="1"/>
      <c r="X144" s="1"/>
    </row>
    <row r="145" spans="1:24" ht="15.75" customHeight="1">
      <c r="A145" s="1"/>
      <c r="B145" s="1"/>
      <c r="C145" s="1"/>
      <c r="D145" s="1"/>
      <c r="E145" s="13"/>
      <c r="F145" s="1"/>
      <c r="G145" s="74"/>
      <c r="H145" s="74"/>
      <c r="I145" s="74"/>
      <c r="J145" s="74"/>
      <c r="K145" s="336"/>
      <c r="L145" s="1"/>
      <c r="M145" s="74"/>
      <c r="N145" s="1"/>
      <c r="O145" s="1"/>
      <c r="P145" s="1"/>
      <c r="Q145" s="1"/>
      <c r="R145" s="1"/>
      <c r="S145" s="1"/>
      <c r="T145" s="1"/>
      <c r="U145" s="1"/>
      <c r="V145" s="1"/>
      <c r="W145" s="1"/>
      <c r="X145" s="1"/>
    </row>
    <row r="146" spans="1:24" ht="15.75" customHeight="1">
      <c r="A146" s="1"/>
      <c r="B146" s="1"/>
      <c r="C146" s="1"/>
      <c r="D146" s="1"/>
      <c r="E146" s="13"/>
      <c r="F146" s="1"/>
      <c r="G146" s="74"/>
      <c r="H146" s="74"/>
      <c r="I146" s="74"/>
      <c r="J146" s="74"/>
      <c r="K146" s="336"/>
      <c r="L146" s="1"/>
      <c r="M146" s="74"/>
      <c r="N146" s="1"/>
      <c r="O146" s="1"/>
      <c r="P146" s="1"/>
      <c r="Q146" s="1"/>
      <c r="R146" s="1"/>
      <c r="S146" s="1"/>
      <c r="T146" s="1"/>
      <c r="U146" s="1"/>
      <c r="V146" s="1"/>
      <c r="W146" s="1"/>
      <c r="X146" s="1"/>
    </row>
    <row r="147" spans="1:24" ht="15.75" customHeight="1">
      <c r="A147" s="1"/>
      <c r="B147" s="1"/>
      <c r="C147" s="1"/>
      <c r="D147" s="1"/>
      <c r="E147" s="13"/>
      <c r="F147" s="1"/>
      <c r="G147" s="74"/>
      <c r="H147" s="74"/>
      <c r="I147" s="74"/>
      <c r="J147" s="74"/>
      <c r="K147" s="336"/>
      <c r="L147" s="1"/>
      <c r="M147" s="74"/>
      <c r="N147" s="1"/>
      <c r="O147" s="1"/>
      <c r="P147" s="1"/>
      <c r="Q147" s="1"/>
      <c r="R147" s="1"/>
      <c r="S147" s="1"/>
      <c r="T147" s="1"/>
      <c r="U147" s="1"/>
      <c r="V147" s="1"/>
      <c r="W147" s="1"/>
      <c r="X147" s="1"/>
    </row>
    <row r="148" spans="1:24" ht="15.75" customHeight="1">
      <c r="A148" s="1"/>
      <c r="B148" s="1"/>
      <c r="C148" s="1"/>
      <c r="D148" s="1"/>
      <c r="E148" s="13"/>
      <c r="F148" s="1"/>
      <c r="G148" s="74"/>
      <c r="H148" s="74"/>
      <c r="I148" s="74"/>
      <c r="J148" s="74"/>
      <c r="K148" s="336"/>
      <c r="L148" s="1"/>
      <c r="M148" s="74"/>
      <c r="N148" s="1"/>
      <c r="O148" s="1"/>
      <c r="P148" s="1"/>
      <c r="Q148" s="1"/>
      <c r="R148" s="1"/>
      <c r="S148" s="1"/>
      <c r="T148" s="1"/>
      <c r="U148" s="1"/>
      <c r="V148" s="1"/>
      <c r="W148" s="1"/>
      <c r="X148" s="1"/>
    </row>
    <row r="149" spans="1:24" ht="15.75" customHeight="1">
      <c r="A149" s="1"/>
      <c r="B149" s="1"/>
      <c r="C149" s="1"/>
      <c r="D149" s="1"/>
      <c r="E149" s="13"/>
      <c r="F149" s="1"/>
      <c r="G149" s="74"/>
      <c r="H149" s="74"/>
      <c r="I149" s="74"/>
      <c r="J149" s="74"/>
      <c r="K149" s="336"/>
      <c r="L149" s="1"/>
      <c r="M149" s="74"/>
      <c r="N149" s="1"/>
      <c r="O149" s="1"/>
      <c r="P149" s="1"/>
      <c r="Q149" s="1"/>
      <c r="R149" s="1"/>
      <c r="S149" s="1"/>
      <c r="T149" s="1"/>
      <c r="U149" s="1"/>
      <c r="V149" s="1"/>
      <c r="W149" s="1"/>
      <c r="X149" s="1"/>
    </row>
    <row r="150" spans="1:24" ht="15.75" customHeight="1">
      <c r="A150" s="1"/>
      <c r="B150" s="1"/>
      <c r="C150" s="1"/>
      <c r="D150" s="1"/>
      <c r="E150" s="13"/>
      <c r="F150" s="1"/>
      <c r="G150" s="74"/>
      <c r="H150" s="74"/>
      <c r="I150" s="74"/>
      <c r="J150" s="74"/>
      <c r="K150" s="336"/>
      <c r="L150" s="1"/>
      <c r="M150" s="74"/>
      <c r="N150" s="1"/>
      <c r="O150" s="1"/>
      <c r="P150" s="1"/>
      <c r="Q150" s="1"/>
      <c r="R150" s="1"/>
      <c r="S150" s="1"/>
      <c r="T150" s="1"/>
      <c r="U150" s="1"/>
      <c r="V150" s="1"/>
      <c r="W150" s="1"/>
      <c r="X150" s="1"/>
    </row>
    <row r="151" spans="1:24" ht="15.75" customHeight="1">
      <c r="A151" s="1"/>
      <c r="B151" s="1"/>
      <c r="C151" s="1"/>
      <c r="D151" s="1"/>
      <c r="E151" s="13"/>
      <c r="F151" s="1"/>
      <c r="G151" s="74"/>
      <c r="H151" s="74"/>
      <c r="I151" s="74"/>
      <c r="J151" s="74"/>
      <c r="K151" s="336"/>
      <c r="L151" s="1"/>
      <c r="M151" s="74"/>
      <c r="N151" s="1"/>
      <c r="O151" s="1"/>
      <c r="P151" s="1"/>
      <c r="Q151" s="1"/>
      <c r="R151" s="1"/>
      <c r="S151" s="1"/>
      <c r="T151" s="1"/>
      <c r="U151" s="1"/>
      <c r="V151" s="1"/>
      <c r="W151" s="1"/>
      <c r="X151" s="1"/>
    </row>
    <row r="152" spans="1:24" ht="15.75" customHeight="1">
      <c r="A152" s="1"/>
      <c r="B152" s="1"/>
      <c r="C152" s="1"/>
      <c r="D152" s="1"/>
      <c r="E152" s="13"/>
      <c r="F152" s="1"/>
      <c r="G152" s="74"/>
      <c r="H152" s="74"/>
      <c r="I152" s="74"/>
      <c r="J152" s="74"/>
      <c r="K152" s="336"/>
      <c r="L152" s="1"/>
      <c r="M152" s="74"/>
      <c r="N152" s="1"/>
      <c r="O152" s="1"/>
      <c r="P152" s="1"/>
      <c r="Q152" s="1"/>
      <c r="R152" s="1"/>
      <c r="S152" s="1"/>
      <c r="T152" s="1"/>
      <c r="U152" s="1"/>
      <c r="V152" s="1"/>
      <c r="W152" s="1"/>
      <c r="X152" s="1"/>
    </row>
    <row r="153" spans="1:24" ht="15.75" customHeight="1">
      <c r="A153" s="1"/>
      <c r="B153" s="1"/>
      <c r="C153" s="1"/>
      <c r="D153" s="1"/>
      <c r="E153" s="13"/>
      <c r="F153" s="1"/>
      <c r="G153" s="74"/>
      <c r="H153" s="74"/>
      <c r="I153" s="74"/>
      <c r="J153" s="74"/>
      <c r="K153" s="336"/>
      <c r="L153" s="1"/>
      <c r="M153" s="74"/>
      <c r="N153" s="1"/>
      <c r="O153" s="1"/>
      <c r="P153" s="1"/>
      <c r="Q153" s="1"/>
      <c r="R153" s="1"/>
      <c r="S153" s="1"/>
      <c r="T153" s="1"/>
      <c r="U153" s="1"/>
      <c r="V153" s="1"/>
      <c r="W153" s="1"/>
      <c r="X153" s="1"/>
    </row>
    <row r="154" spans="1:24" ht="15.75" customHeight="1">
      <c r="A154" s="1"/>
      <c r="B154" s="1"/>
      <c r="C154" s="1"/>
      <c r="D154" s="1"/>
      <c r="E154" s="13"/>
      <c r="F154" s="1"/>
      <c r="G154" s="74"/>
      <c r="H154" s="74"/>
      <c r="I154" s="74"/>
      <c r="J154" s="74"/>
      <c r="K154" s="336"/>
      <c r="L154" s="1"/>
      <c r="M154" s="74"/>
      <c r="N154" s="1"/>
      <c r="O154" s="1"/>
      <c r="P154" s="1"/>
      <c r="Q154" s="1"/>
      <c r="R154" s="1"/>
      <c r="S154" s="1"/>
      <c r="T154" s="1"/>
      <c r="U154" s="1"/>
      <c r="V154" s="1"/>
      <c r="W154" s="1"/>
      <c r="X154" s="1"/>
    </row>
    <row r="155" spans="1:24" ht="15.75" customHeight="1">
      <c r="A155" s="1"/>
      <c r="B155" s="1"/>
      <c r="C155" s="1"/>
      <c r="D155" s="1"/>
      <c r="E155" s="13"/>
      <c r="F155" s="1"/>
      <c r="G155" s="74"/>
      <c r="H155" s="74"/>
      <c r="I155" s="74"/>
      <c r="J155" s="74"/>
      <c r="K155" s="336"/>
      <c r="L155" s="1"/>
      <c r="M155" s="74"/>
      <c r="N155" s="1"/>
      <c r="O155" s="1"/>
      <c r="P155" s="1"/>
      <c r="Q155" s="1"/>
      <c r="R155" s="1"/>
      <c r="S155" s="1"/>
      <c r="T155" s="1"/>
      <c r="U155" s="1"/>
      <c r="V155" s="1"/>
      <c r="W155" s="1"/>
      <c r="X155" s="1"/>
    </row>
    <row r="156" spans="1:24" ht="15.75" customHeight="1">
      <c r="A156" s="1"/>
      <c r="B156" s="1"/>
      <c r="C156" s="1"/>
      <c r="D156" s="1"/>
      <c r="E156" s="13"/>
      <c r="F156" s="1"/>
      <c r="G156" s="74"/>
      <c r="H156" s="74"/>
      <c r="I156" s="74"/>
      <c r="J156" s="74"/>
      <c r="K156" s="336"/>
      <c r="L156" s="1"/>
      <c r="M156" s="74"/>
      <c r="N156" s="1"/>
      <c r="O156" s="1"/>
      <c r="P156" s="1"/>
      <c r="Q156" s="1"/>
      <c r="R156" s="1"/>
      <c r="S156" s="1"/>
      <c r="T156" s="1"/>
      <c r="U156" s="1"/>
      <c r="V156" s="1"/>
      <c r="W156" s="1"/>
      <c r="X156" s="1"/>
    </row>
    <row r="157" spans="1:24" ht="15.75" customHeight="1">
      <c r="A157" s="1"/>
      <c r="B157" s="1"/>
      <c r="C157" s="1"/>
      <c r="D157" s="1"/>
      <c r="E157" s="13"/>
      <c r="F157" s="1"/>
      <c r="G157" s="74"/>
      <c r="H157" s="74"/>
      <c r="I157" s="74"/>
      <c r="J157" s="74"/>
      <c r="K157" s="336"/>
      <c r="L157" s="1"/>
      <c r="M157" s="74"/>
      <c r="N157" s="1"/>
      <c r="O157" s="1"/>
      <c r="P157" s="1"/>
      <c r="Q157" s="1"/>
      <c r="R157" s="1"/>
      <c r="S157" s="1"/>
      <c r="T157" s="1"/>
      <c r="U157" s="1"/>
      <c r="V157" s="1"/>
      <c r="W157" s="1"/>
      <c r="X157" s="1"/>
    </row>
    <row r="158" spans="1:24" ht="15.75" customHeight="1">
      <c r="A158" s="1"/>
      <c r="B158" s="1"/>
      <c r="C158" s="1"/>
      <c r="D158" s="1"/>
      <c r="E158" s="13"/>
      <c r="F158" s="1"/>
      <c r="G158" s="74"/>
      <c r="H158" s="74"/>
      <c r="I158" s="74"/>
      <c r="J158" s="74"/>
      <c r="K158" s="336"/>
      <c r="L158" s="1"/>
      <c r="M158" s="74"/>
      <c r="N158" s="1"/>
      <c r="O158" s="1"/>
      <c r="P158" s="1"/>
      <c r="Q158" s="1"/>
      <c r="R158" s="1"/>
      <c r="S158" s="1"/>
      <c r="T158" s="1"/>
      <c r="U158" s="1"/>
      <c r="V158" s="1"/>
      <c r="W158" s="1"/>
      <c r="X158" s="1"/>
    </row>
    <row r="159" spans="1:24" ht="15.75" customHeight="1">
      <c r="A159" s="1"/>
      <c r="B159" s="1"/>
      <c r="C159" s="1"/>
      <c r="D159" s="1"/>
      <c r="E159" s="13"/>
      <c r="F159" s="1"/>
      <c r="G159" s="74"/>
      <c r="H159" s="74"/>
      <c r="I159" s="74"/>
      <c r="J159" s="74"/>
      <c r="K159" s="336"/>
      <c r="L159" s="1"/>
      <c r="M159" s="74"/>
      <c r="N159" s="1"/>
      <c r="O159" s="1"/>
      <c r="P159" s="1"/>
      <c r="Q159" s="1"/>
      <c r="R159" s="1"/>
      <c r="S159" s="1"/>
      <c r="T159" s="1"/>
      <c r="U159" s="1"/>
      <c r="V159" s="1"/>
      <c r="W159" s="1"/>
      <c r="X159" s="1"/>
    </row>
    <row r="160" spans="1:24" ht="15.75" customHeight="1">
      <c r="A160" s="1"/>
      <c r="B160" s="1"/>
      <c r="C160" s="1"/>
      <c r="D160" s="1"/>
      <c r="E160" s="13"/>
      <c r="F160" s="1"/>
      <c r="G160" s="74"/>
      <c r="H160" s="74"/>
      <c r="I160" s="74"/>
      <c r="J160" s="74"/>
      <c r="K160" s="336"/>
      <c r="L160" s="1"/>
      <c r="M160" s="74"/>
      <c r="N160" s="1"/>
      <c r="O160" s="1"/>
      <c r="P160" s="1"/>
      <c r="Q160" s="1"/>
      <c r="R160" s="1"/>
      <c r="S160" s="1"/>
      <c r="T160" s="1"/>
      <c r="U160" s="1"/>
      <c r="V160" s="1"/>
      <c r="W160" s="1"/>
      <c r="X160" s="1"/>
    </row>
    <row r="161" spans="1:24" ht="15.75" customHeight="1">
      <c r="A161" s="1"/>
      <c r="B161" s="1"/>
      <c r="C161" s="1"/>
      <c r="D161" s="1"/>
      <c r="E161" s="13"/>
      <c r="F161" s="1"/>
      <c r="G161" s="74"/>
      <c r="H161" s="74"/>
      <c r="I161" s="74"/>
      <c r="J161" s="74"/>
      <c r="K161" s="336"/>
      <c r="L161" s="1"/>
      <c r="M161" s="74"/>
      <c r="N161" s="1"/>
      <c r="O161" s="1"/>
      <c r="P161" s="1"/>
      <c r="Q161" s="1"/>
      <c r="R161" s="1"/>
      <c r="S161" s="1"/>
      <c r="T161" s="1"/>
      <c r="U161" s="1"/>
      <c r="V161" s="1"/>
      <c r="W161" s="1"/>
      <c r="X161" s="1"/>
    </row>
    <row r="162" spans="1:24" ht="15.75" customHeight="1">
      <c r="A162" s="1"/>
      <c r="B162" s="1"/>
      <c r="C162" s="1"/>
      <c r="D162" s="1"/>
      <c r="E162" s="13"/>
      <c r="F162" s="1"/>
      <c r="G162" s="74"/>
      <c r="H162" s="74"/>
      <c r="I162" s="74"/>
      <c r="J162" s="74"/>
      <c r="K162" s="336"/>
      <c r="L162" s="1"/>
      <c r="M162" s="74"/>
      <c r="N162" s="1"/>
      <c r="O162" s="1"/>
      <c r="P162" s="1"/>
      <c r="Q162" s="1"/>
      <c r="R162" s="1"/>
      <c r="S162" s="1"/>
      <c r="T162" s="1"/>
      <c r="U162" s="1"/>
      <c r="V162" s="1"/>
      <c r="W162" s="1"/>
      <c r="X162" s="1"/>
    </row>
    <row r="163" spans="1:24" ht="15.75" customHeight="1">
      <c r="A163" s="1"/>
      <c r="B163" s="1"/>
      <c r="C163" s="1"/>
      <c r="D163" s="1"/>
      <c r="E163" s="13"/>
      <c r="F163" s="1"/>
      <c r="G163" s="74"/>
      <c r="H163" s="74"/>
      <c r="I163" s="74"/>
      <c r="J163" s="74"/>
      <c r="K163" s="336"/>
      <c r="L163" s="1"/>
      <c r="M163" s="74"/>
      <c r="N163" s="1"/>
      <c r="O163" s="1"/>
      <c r="P163" s="1"/>
      <c r="Q163" s="1"/>
      <c r="R163" s="1"/>
      <c r="S163" s="1"/>
      <c r="T163" s="1"/>
      <c r="U163" s="1"/>
      <c r="V163" s="1"/>
      <c r="W163" s="1"/>
      <c r="X163" s="1"/>
    </row>
    <row r="164" spans="1:24" ht="15.75" customHeight="1">
      <c r="A164" s="1"/>
      <c r="B164" s="1"/>
      <c r="C164" s="1"/>
      <c r="D164" s="1"/>
      <c r="E164" s="13"/>
      <c r="F164" s="1"/>
      <c r="G164" s="74"/>
      <c r="H164" s="74"/>
      <c r="I164" s="74"/>
      <c r="J164" s="74"/>
      <c r="K164" s="336"/>
      <c r="L164" s="1"/>
      <c r="M164" s="74"/>
      <c r="N164" s="1"/>
      <c r="O164" s="1"/>
      <c r="P164" s="1"/>
      <c r="Q164" s="1"/>
      <c r="R164" s="1"/>
      <c r="S164" s="1"/>
      <c r="T164" s="1"/>
      <c r="U164" s="1"/>
      <c r="V164" s="1"/>
      <c r="W164" s="1"/>
      <c r="X164" s="1"/>
    </row>
    <row r="165" spans="1:24" ht="15.75" customHeight="1">
      <c r="A165" s="1"/>
      <c r="B165" s="1"/>
      <c r="C165" s="1"/>
      <c r="D165" s="1"/>
      <c r="E165" s="13"/>
      <c r="F165" s="1"/>
      <c r="G165" s="74"/>
      <c r="H165" s="74"/>
      <c r="I165" s="74"/>
      <c r="J165" s="74"/>
      <c r="K165" s="336"/>
      <c r="L165" s="1"/>
      <c r="M165" s="74"/>
      <c r="N165" s="1"/>
      <c r="O165" s="1"/>
      <c r="P165" s="1"/>
      <c r="Q165" s="1"/>
      <c r="R165" s="1"/>
      <c r="S165" s="1"/>
      <c r="T165" s="1"/>
      <c r="U165" s="1"/>
      <c r="V165" s="1"/>
      <c r="W165" s="1"/>
      <c r="X165" s="1"/>
    </row>
    <row r="166" spans="1:24" ht="15.75" customHeight="1">
      <c r="A166" s="1"/>
      <c r="B166" s="1"/>
      <c r="C166" s="1"/>
      <c r="D166" s="1"/>
      <c r="E166" s="13"/>
      <c r="F166" s="1"/>
      <c r="G166" s="74"/>
      <c r="H166" s="74"/>
      <c r="I166" s="74"/>
      <c r="J166" s="74"/>
      <c r="K166" s="336"/>
      <c r="L166" s="1"/>
      <c r="M166" s="74"/>
      <c r="N166" s="1"/>
      <c r="O166" s="1"/>
      <c r="P166" s="1"/>
      <c r="Q166" s="1"/>
      <c r="R166" s="1"/>
      <c r="S166" s="1"/>
      <c r="T166" s="1"/>
      <c r="U166" s="1"/>
      <c r="V166" s="1"/>
      <c r="W166" s="1"/>
      <c r="X166" s="1"/>
    </row>
    <row r="167" spans="1:24" ht="15.75" customHeight="1">
      <c r="A167" s="1"/>
      <c r="B167" s="1"/>
      <c r="C167" s="1"/>
      <c r="D167" s="1"/>
      <c r="E167" s="13"/>
      <c r="F167" s="1"/>
      <c r="G167" s="74"/>
      <c r="H167" s="74"/>
      <c r="I167" s="74"/>
      <c r="J167" s="74"/>
      <c r="K167" s="336"/>
      <c r="L167" s="1"/>
      <c r="M167" s="74"/>
      <c r="N167" s="1"/>
      <c r="O167" s="1"/>
      <c r="P167" s="1"/>
      <c r="Q167" s="1"/>
      <c r="R167" s="1"/>
      <c r="S167" s="1"/>
      <c r="T167" s="1"/>
      <c r="U167" s="1"/>
      <c r="V167" s="1"/>
      <c r="W167" s="1"/>
      <c r="X167" s="1"/>
    </row>
    <row r="168" spans="1:24" ht="15.75" customHeight="1">
      <c r="A168" s="1"/>
      <c r="B168" s="1"/>
      <c r="C168" s="1"/>
      <c r="D168" s="1"/>
      <c r="E168" s="13"/>
      <c r="F168" s="1"/>
      <c r="G168" s="74"/>
      <c r="H168" s="74"/>
      <c r="I168" s="74"/>
      <c r="J168" s="74"/>
      <c r="K168" s="336"/>
      <c r="L168" s="1"/>
      <c r="M168" s="74"/>
      <c r="N168" s="1"/>
      <c r="O168" s="1"/>
      <c r="P168" s="1"/>
      <c r="Q168" s="1"/>
      <c r="R168" s="1"/>
      <c r="S168" s="1"/>
      <c r="T168" s="1"/>
      <c r="U168" s="1"/>
      <c r="V168" s="1"/>
      <c r="W168" s="1"/>
      <c r="X168" s="1"/>
    </row>
    <row r="169" spans="1:24" ht="15.75" customHeight="1">
      <c r="A169" s="1"/>
      <c r="B169" s="1"/>
      <c r="C169" s="1"/>
      <c r="D169" s="1"/>
      <c r="E169" s="13"/>
      <c r="F169" s="1"/>
      <c r="G169" s="74"/>
      <c r="H169" s="74"/>
      <c r="I169" s="74"/>
      <c r="J169" s="74"/>
      <c r="K169" s="336"/>
      <c r="L169" s="1"/>
      <c r="M169" s="74"/>
      <c r="N169" s="1"/>
      <c r="O169" s="1"/>
      <c r="P169" s="1"/>
      <c r="Q169" s="1"/>
      <c r="R169" s="1"/>
      <c r="S169" s="1"/>
      <c r="T169" s="1"/>
      <c r="U169" s="1"/>
      <c r="V169" s="1"/>
      <c r="W169" s="1"/>
      <c r="X169" s="1"/>
    </row>
    <row r="170" spans="1:24" ht="15.75" customHeight="1">
      <c r="A170" s="1"/>
      <c r="B170" s="1"/>
      <c r="C170" s="1"/>
      <c r="D170" s="1"/>
      <c r="E170" s="13"/>
      <c r="F170" s="1"/>
      <c r="G170" s="74"/>
      <c r="H170" s="74"/>
      <c r="I170" s="74"/>
      <c r="J170" s="74"/>
      <c r="K170" s="336"/>
      <c r="L170" s="1"/>
      <c r="M170" s="74"/>
      <c r="N170" s="1"/>
      <c r="O170" s="1"/>
      <c r="P170" s="1"/>
      <c r="Q170" s="1"/>
      <c r="R170" s="1"/>
      <c r="S170" s="1"/>
      <c r="T170" s="1"/>
      <c r="U170" s="1"/>
      <c r="V170" s="1"/>
      <c r="W170" s="1"/>
      <c r="X170" s="1"/>
    </row>
    <row r="171" spans="1:24" ht="15.75" customHeight="1">
      <c r="A171" s="1"/>
      <c r="B171" s="1"/>
      <c r="C171" s="1"/>
      <c r="D171" s="1"/>
      <c r="E171" s="13"/>
      <c r="F171" s="1"/>
      <c r="G171" s="74"/>
      <c r="H171" s="74"/>
      <c r="I171" s="74"/>
      <c r="J171" s="74"/>
      <c r="K171" s="336"/>
      <c r="L171" s="1"/>
      <c r="M171" s="74"/>
      <c r="N171" s="1"/>
      <c r="O171" s="1"/>
      <c r="P171" s="1"/>
      <c r="Q171" s="1"/>
      <c r="R171" s="1"/>
      <c r="S171" s="1"/>
      <c r="T171" s="1"/>
      <c r="U171" s="1"/>
      <c r="V171" s="1"/>
      <c r="W171" s="1"/>
      <c r="X171" s="1"/>
    </row>
    <row r="172" spans="1:24" ht="15.75" customHeight="1">
      <c r="A172" s="1"/>
      <c r="B172" s="1"/>
      <c r="C172" s="1"/>
      <c r="D172" s="1"/>
      <c r="E172" s="13"/>
      <c r="F172" s="1"/>
      <c r="G172" s="74"/>
      <c r="H172" s="74"/>
      <c r="I172" s="74"/>
      <c r="J172" s="74"/>
      <c r="K172" s="336"/>
      <c r="L172" s="1"/>
      <c r="M172" s="74"/>
      <c r="N172" s="1"/>
      <c r="O172" s="1"/>
      <c r="P172" s="1"/>
      <c r="Q172" s="1"/>
      <c r="R172" s="1"/>
      <c r="S172" s="1"/>
      <c r="T172" s="1"/>
      <c r="U172" s="1"/>
      <c r="V172" s="1"/>
      <c r="W172" s="1"/>
      <c r="X172" s="1"/>
    </row>
    <row r="173" spans="1:24" ht="15.75" customHeight="1">
      <c r="A173" s="1"/>
      <c r="B173" s="1"/>
      <c r="C173" s="1"/>
      <c r="D173" s="1"/>
      <c r="E173" s="13"/>
      <c r="F173" s="1"/>
      <c r="G173" s="74"/>
      <c r="H173" s="74"/>
      <c r="I173" s="74"/>
      <c r="J173" s="74"/>
      <c r="K173" s="336"/>
      <c r="L173" s="1"/>
      <c r="M173" s="74"/>
      <c r="N173" s="1"/>
      <c r="O173" s="1"/>
      <c r="P173" s="1"/>
      <c r="Q173" s="1"/>
      <c r="R173" s="1"/>
      <c r="S173" s="1"/>
      <c r="T173" s="1"/>
      <c r="U173" s="1"/>
      <c r="V173" s="1"/>
      <c r="W173" s="1"/>
      <c r="X173" s="1"/>
    </row>
    <row r="174" spans="1:24" ht="15.75" customHeight="1">
      <c r="A174" s="1"/>
      <c r="B174" s="1"/>
      <c r="C174" s="1"/>
      <c r="D174" s="1"/>
      <c r="E174" s="13"/>
      <c r="F174" s="1"/>
      <c r="G174" s="74"/>
      <c r="H174" s="74"/>
      <c r="I174" s="74"/>
      <c r="J174" s="74"/>
      <c r="K174" s="336"/>
      <c r="L174" s="1"/>
      <c r="M174" s="74"/>
      <c r="N174" s="1"/>
      <c r="O174" s="1"/>
      <c r="P174" s="1"/>
      <c r="Q174" s="1"/>
      <c r="R174" s="1"/>
      <c r="S174" s="1"/>
      <c r="T174" s="1"/>
      <c r="U174" s="1"/>
      <c r="V174" s="1"/>
      <c r="W174" s="1"/>
      <c r="X174" s="1"/>
    </row>
    <row r="175" spans="1:24" ht="15.75" customHeight="1">
      <c r="A175" s="1"/>
      <c r="B175" s="1"/>
      <c r="C175" s="1"/>
      <c r="D175" s="1"/>
      <c r="E175" s="13"/>
      <c r="F175" s="1"/>
      <c r="G175" s="74"/>
      <c r="H175" s="74"/>
      <c r="I175" s="74"/>
      <c r="J175" s="74"/>
      <c r="K175" s="336"/>
      <c r="L175" s="1"/>
      <c r="M175" s="74"/>
      <c r="N175" s="1"/>
      <c r="O175" s="1"/>
      <c r="P175" s="1"/>
      <c r="Q175" s="1"/>
      <c r="R175" s="1"/>
      <c r="S175" s="1"/>
      <c r="T175" s="1"/>
      <c r="U175" s="1"/>
      <c r="V175" s="1"/>
      <c r="W175" s="1"/>
      <c r="X175" s="1"/>
    </row>
    <row r="176" spans="1:24" ht="15.75" customHeight="1">
      <c r="A176" s="1"/>
      <c r="B176" s="1"/>
      <c r="C176" s="1"/>
      <c r="D176" s="1"/>
      <c r="E176" s="13"/>
      <c r="F176" s="1"/>
      <c r="G176" s="74"/>
      <c r="H176" s="74"/>
      <c r="I176" s="74"/>
      <c r="J176" s="74"/>
      <c r="K176" s="336"/>
      <c r="L176" s="1"/>
      <c r="M176" s="74"/>
      <c r="N176" s="1"/>
      <c r="O176" s="1"/>
      <c r="P176" s="1"/>
      <c r="Q176" s="1"/>
      <c r="R176" s="1"/>
      <c r="S176" s="1"/>
      <c r="T176" s="1"/>
      <c r="U176" s="1"/>
      <c r="V176" s="1"/>
      <c r="W176" s="1"/>
      <c r="X176" s="1"/>
    </row>
    <row r="177" spans="1:24" ht="15.75" customHeight="1">
      <c r="A177" s="1"/>
      <c r="B177" s="1"/>
      <c r="C177" s="1"/>
      <c r="D177" s="1"/>
      <c r="E177" s="13"/>
      <c r="F177" s="1"/>
      <c r="G177" s="74"/>
      <c r="H177" s="74"/>
      <c r="I177" s="74"/>
      <c r="J177" s="74"/>
      <c r="K177" s="336"/>
      <c r="L177" s="1"/>
      <c r="M177" s="74"/>
      <c r="N177" s="1"/>
      <c r="O177" s="1"/>
      <c r="P177" s="1"/>
      <c r="Q177" s="1"/>
      <c r="R177" s="1"/>
      <c r="S177" s="1"/>
      <c r="T177" s="1"/>
      <c r="U177" s="1"/>
      <c r="V177" s="1"/>
      <c r="W177" s="1"/>
      <c r="X177" s="1"/>
    </row>
    <row r="178" spans="1:24" ht="15.75" customHeight="1">
      <c r="A178" s="1"/>
      <c r="B178" s="1"/>
      <c r="C178" s="1"/>
      <c r="D178" s="1"/>
      <c r="E178" s="13"/>
      <c r="F178" s="1"/>
      <c r="G178" s="74"/>
      <c r="H178" s="74"/>
      <c r="I178" s="74"/>
      <c r="J178" s="74"/>
      <c r="K178" s="336"/>
      <c r="L178" s="1"/>
      <c r="M178" s="74"/>
      <c r="N178" s="1"/>
      <c r="O178" s="1"/>
      <c r="P178" s="1"/>
      <c r="Q178" s="1"/>
      <c r="R178" s="1"/>
      <c r="S178" s="1"/>
      <c r="T178" s="1"/>
      <c r="U178" s="1"/>
      <c r="V178" s="1"/>
      <c r="W178" s="1"/>
      <c r="X178" s="1"/>
    </row>
    <row r="179" spans="1:24" ht="15.75" customHeight="1">
      <c r="A179" s="1"/>
      <c r="B179" s="1"/>
      <c r="C179" s="1"/>
      <c r="D179" s="1"/>
      <c r="E179" s="13"/>
      <c r="F179" s="1"/>
      <c r="G179" s="74"/>
      <c r="H179" s="74"/>
      <c r="I179" s="74"/>
      <c r="J179" s="74"/>
      <c r="K179" s="336"/>
      <c r="L179" s="1"/>
      <c r="M179" s="74"/>
      <c r="N179" s="1"/>
      <c r="O179" s="1"/>
      <c r="P179" s="1"/>
      <c r="Q179" s="1"/>
      <c r="R179" s="1"/>
      <c r="S179" s="1"/>
      <c r="T179" s="1"/>
      <c r="U179" s="1"/>
      <c r="V179" s="1"/>
      <c r="W179" s="1"/>
      <c r="X179" s="1"/>
    </row>
    <row r="180" spans="1:24" ht="15.75" customHeight="1">
      <c r="A180" s="1"/>
      <c r="B180" s="1"/>
      <c r="C180" s="1"/>
      <c r="D180" s="1"/>
      <c r="E180" s="13"/>
      <c r="F180" s="1"/>
      <c r="G180" s="74"/>
      <c r="H180" s="74"/>
      <c r="I180" s="74"/>
      <c r="J180" s="74"/>
      <c r="K180" s="336"/>
      <c r="L180" s="1"/>
      <c r="M180" s="74"/>
      <c r="N180" s="1"/>
      <c r="O180" s="1"/>
      <c r="P180" s="1"/>
      <c r="Q180" s="1"/>
      <c r="R180" s="1"/>
      <c r="S180" s="1"/>
      <c r="T180" s="1"/>
      <c r="U180" s="1"/>
      <c r="V180" s="1"/>
      <c r="W180" s="1"/>
      <c r="X180" s="1"/>
    </row>
    <row r="181" spans="1:24" ht="15.75" customHeight="1">
      <c r="A181" s="1"/>
      <c r="B181" s="1"/>
      <c r="C181" s="1"/>
      <c r="D181" s="1"/>
      <c r="E181" s="13"/>
      <c r="F181" s="1"/>
      <c r="G181" s="74"/>
      <c r="H181" s="74"/>
      <c r="I181" s="74"/>
      <c r="J181" s="74"/>
      <c r="K181" s="336"/>
      <c r="L181" s="1"/>
      <c r="M181" s="74"/>
      <c r="N181" s="1"/>
      <c r="O181" s="1"/>
      <c r="P181" s="1"/>
      <c r="Q181" s="1"/>
      <c r="R181" s="1"/>
      <c r="S181" s="1"/>
      <c r="T181" s="1"/>
      <c r="U181" s="1"/>
      <c r="V181" s="1"/>
      <c r="W181" s="1"/>
      <c r="X181" s="1"/>
    </row>
    <row r="182" spans="1:24" ht="15.75" customHeight="1">
      <c r="A182" s="1"/>
      <c r="B182" s="1"/>
      <c r="C182" s="1"/>
      <c r="D182" s="1"/>
      <c r="E182" s="13"/>
      <c r="F182" s="1"/>
      <c r="G182" s="74"/>
      <c r="H182" s="74"/>
      <c r="I182" s="74"/>
      <c r="J182" s="74"/>
      <c r="K182" s="336"/>
      <c r="L182" s="1"/>
      <c r="M182" s="74"/>
      <c r="N182" s="1"/>
      <c r="O182" s="1"/>
      <c r="P182" s="1"/>
      <c r="Q182" s="1"/>
      <c r="R182" s="1"/>
      <c r="S182" s="1"/>
      <c r="T182" s="1"/>
      <c r="U182" s="1"/>
      <c r="V182" s="1"/>
      <c r="W182" s="1"/>
      <c r="X182" s="1"/>
    </row>
    <row r="183" spans="1:24" ht="15.75" customHeight="1">
      <c r="A183" s="1"/>
      <c r="B183" s="1"/>
      <c r="C183" s="1"/>
      <c r="D183" s="1"/>
      <c r="E183" s="13"/>
      <c r="F183" s="1"/>
      <c r="G183" s="74"/>
      <c r="H183" s="74"/>
      <c r="I183" s="74"/>
      <c r="J183" s="74"/>
      <c r="K183" s="336"/>
      <c r="L183" s="1"/>
      <c r="M183" s="74"/>
      <c r="N183" s="1"/>
      <c r="O183" s="1"/>
      <c r="P183" s="1"/>
      <c r="Q183" s="1"/>
      <c r="R183" s="1"/>
      <c r="S183" s="1"/>
      <c r="T183" s="1"/>
      <c r="U183" s="1"/>
      <c r="V183" s="1"/>
      <c r="W183" s="1"/>
      <c r="X183" s="1"/>
    </row>
    <row r="184" spans="1:24" ht="15.75" customHeight="1">
      <c r="A184" s="1"/>
      <c r="B184" s="1"/>
      <c r="C184" s="1"/>
      <c r="D184" s="1"/>
      <c r="E184" s="13"/>
      <c r="F184" s="1"/>
      <c r="G184" s="74"/>
      <c r="H184" s="74"/>
      <c r="I184" s="74"/>
      <c r="J184" s="74"/>
      <c r="K184" s="336"/>
      <c r="L184" s="1"/>
      <c r="M184" s="74"/>
      <c r="N184" s="1"/>
      <c r="O184" s="1"/>
      <c r="P184" s="1"/>
      <c r="Q184" s="1"/>
      <c r="R184" s="1"/>
      <c r="S184" s="1"/>
      <c r="T184" s="1"/>
      <c r="U184" s="1"/>
      <c r="V184" s="1"/>
      <c r="W184" s="1"/>
      <c r="X184" s="1"/>
    </row>
    <row r="185" spans="1:24" ht="15.75" customHeight="1">
      <c r="A185" s="1"/>
      <c r="B185" s="1"/>
      <c r="C185" s="1"/>
      <c r="D185" s="1"/>
      <c r="E185" s="13"/>
      <c r="F185" s="1"/>
      <c r="G185" s="74"/>
      <c r="H185" s="74"/>
      <c r="I185" s="74"/>
      <c r="J185" s="74"/>
      <c r="K185" s="336"/>
      <c r="L185" s="1"/>
      <c r="M185" s="74"/>
      <c r="N185" s="1"/>
      <c r="O185" s="1"/>
      <c r="P185" s="1"/>
      <c r="Q185" s="1"/>
      <c r="R185" s="1"/>
      <c r="S185" s="1"/>
      <c r="T185" s="1"/>
      <c r="U185" s="1"/>
      <c r="V185" s="1"/>
      <c r="W185" s="1"/>
      <c r="X185" s="1"/>
    </row>
    <row r="186" spans="1:24" ht="15.75" customHeight="1">
      <c r="A186" s="1"/>
      <c r="B186" s="1"/>
      <c r="C186" s="1"/>
      <c r="D186" s="1"/>
      <c r="E186" s="13"/>
      <c r="F186" s="1"/>
      <c r="G186" s="74"/>
      <c r="H186" s="74"/>
      <c r="I186" s="74"/>
      <c r="J186" s="74"/>
      <c r="K186" s="336"/>
      <c r="L186" s="1"/>
      <c r="M186" s="74"/>
      <c r="N186" s="1"/>
      <c r="O186" s="1"/>
      <c r="P186" s="1"/>
      <c r="Q186" s="1"/>
      <c r="R186" s="1"/>
      <c r="S186" s="1"/>
      <c r="T186" s="1"/>
      <c r="U186" s="1"/>
      <c r="V186" s="1"/>
      <c r="W186" s="1"/>
      <c r="X186" s="1"/>
    </row>
    <row r="187" spans="1:24" ht="15.75" customHeight="1">
      <c r="A187" s="1"/>
      <c r="B187" s="1"/>
      <c r="C187" s="1"/>
      <c r="D187" s="1"/>
      <c r="E187" s="13"/>
      <c r="F187" s="1"/>
      <c r="G187" s="74"/>
      <c r="H187" s="74"/>
      <c r="I187" s="74"/>
      <c r="J187" s="74"/>
      <c r="K187" s="336"/>
      <c r="L187" s="1"/>
      <c r="M187" s="74"/>
      <c r="N187" s="1"/>
      <c r="O187" s="1"/>
      <c r="P187" s="1"/>
      <c r="Q187" s="1"/>
      <c r="R187" s="1"/>
      <c r="S187" s="1"/>
      <c r="T187" s="1"/>
      <c r="U187" s="1"/>
      <c r="V187" s="1"/>
      <c r="W187" s="1"/>
      <c r="X187" s="1"/>
    </row>
    <row r="188" spans="1:24" ht="15.75" customHeight="1">
      <c r="A188" s="1"/>
      <c r="B188" s="1"/>
      <c r="C188" s="1"/>
      <c r="D188" s="1"/>
      <c r="E188" s="13"/>
      <c r="F188" s="1"/>
      <c r="G188" s="74"/>
      <c r="H188" s="74"/>
      <c r="I188" s="74"/>
      <c r="J188" s="74"/>
      <c r="K188" s="336"/>
      <c r="L188" s="1"/>
      <c r="M188" s="74"/>
      <c r="N188" s="1"/>
      <c r="O188" s="1"/>
      <c r="P188" s="1"/>
      <c r="Q188" s="1"/>
      <c r="R188" s="1"/>
      <c r="S188" s="1"/>
      <c r="T188" s="1"/>
      <c r="U188" s="1"/>
      <c r="V188" s="1"/>
      <c r="W188" s="1"/>
      <c r="X188" s="1"/>
    </row>
    <row r="189" spans="1:24" ht="15.75" customHeight="1">
      <c r="A189" s="1"/>
      <c r="B189" s="1"/>
      <c r="C189" s="1"/>
      <c r="D189" s="1"/>
      <c r="E189" s="13"/>
      <c r="F189" s="1"/>
      <c r="G189" s="74"/>
      <c r="H189" s="74"/>
      <c r="I189" s="74"/>
      <c r="J189" s="74"/>
      <c r="K189" s="336"/>
      <c r="L189" s="1"/>
      <c r="M189" s="74"/>
      <c r="N189" s="1"/>
      <c r="O189" s="1"/>
      <c r="P189" s="1"/>
      <c r="Q189" s="1"/>
      <c r="R189" s="1"/>
      <c r="S189" s="1"/>
      <c r="T189" s="1"/>
      <c r="U189" s="1"/>
      <c r="V189" s="1"/>
      <c r="W189" s="1"/>
      <c r="X189" s="1"/>
    </row>
    <row r="190" spans="1:24" ht="15.75" customHeight="1">
      <c r="A190" s="1"/>
      <c r="B190" s="1"/>
      <c r="C190" s="1"/>
      <c r="D190" s="1"/>
      <c r="E190" s="13"/>
      <c r="F190" s="1"/>
      <c r="G190" s="74"/>
      <c r="H190" s="74"/>
      <c r="I190" s="74"/>
      <c r="J190" s="74"/>
      <c r="K190" s="336"/>
      <c r="L190" s="1"/>
      <c r="M190" s="74"/>
      <c r="N190" s="1"/>
      <c r="O190" s="1"/>
      <c r="P190" s="1"/>
      <c r="Q190" s="1"/>
      <c r="R190" s="1"/>
      <c r="S190" s="1"/>
      <c r="T190" s="1"/>
      <c r="U190" s="1"/>
      <c r="V190" s="1"/>
      <c r="W190" s="1"/>
      <c r="X190" s="1"/>
    </row>
    <row r="191" spans="1:24" ht="15.75" customHeight="1">
      <c r="A191" s="1"/>
      <c r="B191" s="1"/>
      <c r="C191" s="1"/>
      <c r="D191" s="1"/>
      <c r="E191" s="13"/>
      <c r="F191" s="1"/>
      <c r="G191" s="74"/>
      <c r="H191" s="74"/>
      <c r="I191" s="74"/>
      <c r="J191" s="74"/>
      <c r="K191" s="336"/>
      <c r="L191" s="1"/>
      <c r="M191" s="74"/>
      <c r="N191" s="1"/>
      <c r="O191" s="1"/>
      <c r="P191" s="1"/>
      <c r="Q191" s="1"/>
      <c r="R191" s="1"/>
      <c r="S191" s="1"/>
      <c r="T191" s="1"/>
      <c r="U191" s="1"/>
      <c r="V191" s="1"/>
      <c r="W191" s="1"/>
      <c r="X191" s="1"/>
    </row>
    <row r="192" spans="1:24" ht="15.75" customHeight="1">
      <c r="A192" s="1"/>
      <c r="B192" s="1"/>
      <c r="C192" s="1"/>
      <c r="D192" s="1"/>
      <c r="E192" s="13"/>
      <c r="F192" s="1"/>
      <c r="G192" s="74"/>
      <c r="H192" s="74"/>
      <c r="I192" s="74"/>
      <c r="J192" s="74"/>
      <c r="K192" s="336"/>
      <c r="L192" s="1"/>
      <c r="M192" s="74"/>
      <c r="N192" s="1"/>
      <c r="O192" s="1"/>
      <c r="P192" s="1"/>
      <c r="Q192" s="1"/>
      <c r="R192" s="1"/>
      <c r="S192" s="1"/>
      <c r="T192" s="1"/>
      <c r="U192" s="1"/>
      <c r="V192" s="1"/>
      <c r="W192" s="1"/>
      <c r="X192" s="1"/>
    </row>
    <row r="193" spans="1:24" ht="15.75" customHeight="1">
      <c r="A193" s="1"/>
      <c r="B193" s="1"/>
      <c r="C193" s="1"/>
      <c r="D193" s="1"/>
      <c r="E193" s="13"/>
      <c r="F193" s="1"/>
      <c r="G193" s="74"/>
      <c r="H193" s="74"/>
      <c r="I193" s="74"/>
      <c r="J193" s="74"/>
      <c r="K193" s="336"/>
      <c r="L193" s="1"/>
      <c r="M193" s="74"/>
      <c r="N193" s="1"/>
      <c r="O193" s="1"/>
      <c r="P193" s="1"/>
      <c r="Q193" s="1"/>
      <c r="R193" s="1"/>
      <c r="S193" s="1"/>
      <c r="T193" s="1"/>
      <c r="U193" s="1"/>
      <c r="V193" s="1"/>
      <c r="W193" s="1"/>
      <c r="X193" s="1"/>
    </row>
    <row r="194" spans="1:24" ht="15.75" customHeight="1">
      <c r="A194" s="1"/>
      <c r="B194" s="1"/>
      <c r="C194" s="1"/>
      <c r="D194" s="1"/>
      <c r="E194" s="13"/>
      <c r="F194" s="1"/>
      <c r="G194" s="74"/>
      <c r="H194" s="74"/>
      <c r="I194" s="74"/>
      <c r="J194" s="74"/>
      <c r="K194" s="336"/>
      <c r="L194" s="1"/>
      <c r="M194" s="74"/>
      <c r="N194" s="1"/>
      <c r="O194" s="1"/>
      <c r="P194" s="1"/>
      <c r="Q194" s="1"/>
      <c r="R194" s="1"/>
      <c r="S194" s="1"/>
      <c r="T194" s="1"/>
      <c r="U194" s="1"/>
      <c r="V194" s="1"/>
      <c r="W194" s="1"/>
      <c r="X194" s="1"/>
    </row>
    <row r="195" spans="1:24" ht="15.75" customHeight="1">
      <c r="A195" s="1"/>
      <c r="B195" s="1"/>
      <c r="C195" s="1"/>
      <c r="D195" s="1"/>
      <c r="E195" s="13"/>
      <c r="F195" s="1"/>
      <c r="G195" s="74"/>
      <c r="H195" s="74"/>
      <c r="I195" s="74"/>
      <c r="J195" s="74"/>
      <c r="K195" s="336"/>
      <c r="L195" s="1"/>
      <c r="M195" s="74"/>
      <c r="N195" s="1"/>
      <c r="O195" s="1"/>
      <c r="P195" s="1"/>
      <c r="Q195" s="1"/>
      <c r="R195" s="1"/>
      <c r="S195" s="1"/>
      <c r="T195" s="1"/>
      <c r="U195" s="1"/>
      <c r="V195" s="1"/>
      <c r="W195" s="1"/>
      <c r="X195" s="1"/>
    </row>
    <row r="196" spans="1:24" ht="15.75" customHeight="1">
      <c r="A196" s="1"/>
      <c r="B196" s="1"/>
      <c r="C196" s="1"/>
      <c r="D196" s="1"/>
      <c r="E196" s="13"/>
      <c r="F196" s="1"/>
      <c r="G196" s="74"/>
      <c r="H196" s="74"/>
      <c r="I196" s="74"/>
      <c r="J196" s="74"/>
      <c r="K196" s="336"/>
      <c r="L196" s="1"/>
      <c r="M196" s="74"/>
      <c r="N196" s="1"/>
      <c r="O196" s="1"/>
      <c r="P196" s="1"/>
      <c r="Q196" s="1"/>
      <c r="R196" s="1"/>
      <c r="S196" s="1"/>
      <c r="T196" s="1"/>
      <c r="U196" s="1"/>
      <c r="V196" s="1"/>
      <c r="W196" s="1"/>
      <c r="X196" s="1"/>
    </row>
    <row r="197" spans="1:24" ht="15.75" customHeight="1">
      <c r="A197" s="1"/>
      <c r="B197" s="1"/>
      <c r="C197" s="1"/>
      <c r="D197" s="1"/>
      <c r="E197" s="13"/>
      <c r="F197" s="1"/>
      <c r="G197" s="74"/>
      <c r="H197" s="74"/>
      <c r="I197" s="74"/>
      <c r="J197" s="74"/>
      <c r="K197" s="336"/>
      <c r="L197" s="1"/>
      <c r="M197" s="74"/>
      <c r="N197" s="1"/>
      <c r="O197" s="1"/>
      <c r="P197" s="1"/>
      <c r="Q197" s="1"/>
      <c r="R197" s="1"/>
      <c r="S197" s="1"/>
      <c r="T197" s="1"/>
      <c r="U197" s="1"/>
      <c r="V197" s="1"/>
      <c r="W197" s="1"/>
      <c r="X197" s="1"/>
    </row>
    <row r="198" spans="1:24" ht="15.75" customHeight="1">
      <c r="A198" s="1"/>
      <c r="B198" s="1"/>
      <c r="C198" s="1"/>
      <c r="D198" s="1"/>
      <c r="E198" s="13"/>
      <c r="F198" s="1"/>
      <c r="G198" s="74"/>
      <c r="H198" s="74"/>
      <c r="I198" s="74"/>
      <c r="J198" s="74"/>
      <c r="K198" s="336"/>
      <c r="L198" s="1"/>
      <c r="M198" s="74"/>
      <c r="N198" s="1"/>
      <c r="O198" s="1"/>
      <c r="P198" s="1"/>
      <c r="Q198" s="1"/>
      <c r="R198" s="1"/>
      <c r="S198" s="1"/>
      <c r="T198" s="1"/>
      <c r="U198" s="1"/>
      <c r="V198" s="1"/>
      <c r="W198" s="1"/>
      <c r="X198" s="1"/>
    </row>
    <row r="199" spans="1:24" ht="15.75" customHeight="1">
      <c r="A199" s="1"/>
      <c r="B199" s="1"/>
      <c r="C199" s="1"/>
      <c r="D199" s="1"/>
      <c r="E199" s="13"/>
      <c r="F199" s="1"/>
      <c r="G199" s="74"/>
      <c r="H199" s="74"/>
      <c r="I199" s="74"/>
      <c r="J199" s="74"/>
      <c r="K199" s="336"/>
      <c r="L199" s="1"/>
      <c r="M199" s="74"/>
      <c r="N199" s="1"/>
      <c r="O199" s="1"/>
      <c r="P199" s="1"/>
      <c r="Q199" s="1"/>
      <c r="R199" s="1"/>
      <c r="S199" s="1"/>
      <c r="T199" s="1"/>
      <c r="U199" s="1"/>
      <c r="V199" s="1"/>
      <c r="W199" s="1"/>
      <c r="X199" s="1"/>
    </row>
    <row r="200" spans="1:24" ht="15.75" customHeight="1">
      <c r="A200" s="1"/>
      <c r="B200" s="1"/>
      <c r="C200" s="1"/>
      <c r="D200" s="1"/>
      <c r="E200" s="13"/>
      <c r="F200" s="1"/>
      <c r="G200" s="74"/>
      <c r="H200" s="74"/>
      <c r="I200" s="74"/>
      <c r="J200" s="74"/>
      <c r="K200" s="336"/>
      <c r="L200" s="1"/>
      <c r="M200" s="74"/>
      <c r="N200" s="1"/>
      <c r="O200" s="1"/>
      <c r="P200" s="1"/>
      <c r="Q200" s="1"/>
      <c r="R200" s="1"/>
      <c r="S200" s="1"/>
      <c r="T200" s="1"/>
      <c r="U200" s="1"/>
      <c r="V200" s="1"/>
      <c r="W200" s="1"/>
      <c r="X200" s="1"/>
    </row>
    <row r="201" spans="1:24" ht="15.75" customHeight="1">
      <c r="A201" s="1"/>
      <c r="B201" s="1"/>
      <c r="C201" s="1"/>
      <c r="D201" s="1"/>
      <c r="E201" s="13"/>
      <c r="F201" s="1"/>
      <c r="G201" s="74"/>
      <c r="H201" s="74"/>
      <c r="I201" s="74"/>
      <c r="J201" s="74"/>
      <c r="K201" s="336"/>
      <c r="L201" s="1"/>
      <c r="M201" s="74"/>
      <c r="N201" s="1"/>
      <c r="O201" s="1"/>
      <c r="P201" s="1"/>
      <c r="Q201" s="1"/>
      <c r="R201" s="1"/>
      <c r="S201" s="1"/>
      <c r="T201" s="1"/>
      <c r="U201" s="1"/>
      <c r="V201" s="1"/>
      <c r="W201" s="1"/>
      <c r="X201" s="1"/>
    </row>
    <row r="202" spans="1:24" ht="15.75" customHeight="1">
      <c r="A202" s="1"/>
      <c r="B202" s="1"/>
      <c r="C202" s="1"/>
      <c r="D202" s="1"/>
      <c r="E202" s="13"/>
      <c r="F202" s="1"/>
      <c r="G202" s="74"/>
      <c r="H202" s="74"/>
      <c r="I202" s="74"/>
      <c r="J202" s="74"/>
      <c r="K202" s="336"/>
      <c r="L202" s="1"/>
      <c r="M202" s="74"/>
      <c r="N202" s="1"/>
      <c r="O202" s="1"/>
      <c r="P202" s="1"/>
      <c r="Q202" s="1"/>
      <c r="R202" s="1"/>
      <c r="S202" s="1"/>
      <c r="T202" s="1"/>
      <c r="U202" s="1"/>
      <c r="V202" s="1"/>
      <c r="W202" s="1"/>
      <c r="X202" s="1"/>
    </row>
    <row r="203" spans="1:24" ht="15.75" customHeight="1">
      <c r="A203" s="1"/>
      <c r="B203" s="1"/>
      <c r="C203" s="1"/>
      <c r="D203" s="1"/>
      <c r="E203" s="13"/>
      <c r="F203" s="1"/>
      <c r="G203" s="74"/>
      <c r="H203" s="74"/>
      <c r="I203" s="74"/>
      <c r="J203" s="74"/>
      <c r="K203" s="336"/>
      <c r="L203" s="1"/>
      <c r="M203" s="74"/>
      <c r="N203" s="1"/>
      <c r="O203" s="1"/>
      <c r="P203" s="1"/>
      <c r="Q203" s="1"/>
      <c r="R203" s="1"/>
      <c r="S203" s="1"/>
      <c r="T203" s="1"/>
      <c r="U203" s="1"/>
      <c r="V203" s="1"/>
      <c r="W203" s="1"/>
      <c r="X203" s="1"/>
    </row>
    <row r="204" spans="1:24" ht="15.75" customHeight="1">
      <c r="A204" s="1"/>
      <c r="B204" s="1"/>
      <c r="C204" s="1"/>
      <c r="D204" s="1"/>
      <c r="E204" s="13"/>
      <c r="F204" s="1"/>
      <c r="G204" s="74"/>
      <c r="H204" s="74"/>
      <c r="I204" s="74"/>
      <c r="J204" s="74"/>
      <c r="K204" s="336"/>
      <c r="L204" s="1"/>
      <c r="M204" s="74"/>
      <c r="N204" s="1"/>
      <c r="O204" s="1"/>
      <c r="P204" s="1"/>
      <c r="Q204" s="1"/>
      <c r="R204" s="1"/>
      <c r="S204" s="1"/>
      <c r="T204" s="1"/>
      <c r="U204" s="1"/>
      <c r="V204" s="1"/>
      <c r="W204" s="1"/>
      <c r="X204" s="1"/>
    </row>
    <row r="205" spans="1:24" ht="15.75" customHeight="1">
      <c r="A205" s="1"/>
      <c r="B205" s="1"/>
      <c r="C205" s="1"/>
      <c r="D205" s="1"/>
      <c r="E205" s="13"/>
      <c r="F205" s="1"/>
      <c r="G205" s="74"/>
      <c r="H205" s="74"/>
      <c r="I205" s="74"/>
      <c r="J205" s="74"/>
      <c r="K205" s="336"/>
      <c r="L205" s="1"/>
      <c r="M205" s="74"/>
      <c r="N205" s="1"/>
      <c r="O205" s="1"/>
      <c r="P205" s="1"/>
      <c r="Q205" s="1"/>
      <c r="R205" s="1"/>
      <c r="S205" s="1"/>
      <c r="T205" s="1"/>
      <c r="U205" s="1"/>
      <c r="V205" s="1"/>
      <c r="W205" s="1"/>
      <c r="X205" s="1"/>
    </row>
    <row r="206" spans="1:24" ht="15.75" customHeight="1">
      <c r="A206" s="1"/>
      <c r="B206" s="1"/>
      <c r="C206" s="1"/>
      <c r="D206" s="1"/>
      <c r="E206" s="13"/>
      <c r="F206" s="1"/>
      <c r="G206" s="74"/>
      <c r="H206" s="74"/>
      <c r="I206" s="74"/>
      <c r="J206" s="74"/>
      <c r="K206" s="336"/>
      <c r="L206" s="1"/>
      <c r="M206" s="74"/>
      <c r="N206" s="1"/>
      <c r="O206" s="1"/>
      <c r="P206" s="1"/>
      <c r="Q206" s="1"/>
      <c r="R206" s="1"/>
      <c r="S206" s="1"/>
      <c r="T206" s="1"/>
      <c r="U206" s="1"/>
      <c r="V206" s="1"/>
      <c r="W206" s="1"/>
      <c r="X206" s="1"/>
    </row>
    <row r="207" spans="1:24" ht="15.75" customHeight="1">
      <c r="A207" s="1"/>
      <c r="B207" s="1"/>
      <c r="C207" s="1"/>
      <c r="D207" s="1"/>
      <c r="E207" s="13"/>
      <c r="F207" s="1"/>
      <c r="G207" s="74"/>
      <c r="H207" s="74"/>
      <c r="I207" s="74"/>
      <c r="J207" s="74"/>
      <c r="K207" s="336"/>
      <c r="L207" s="1"/>
      <c r="M207" s="74"/>
      <c r="N207" s="1"/>
      <c r="O207" s="1"/>
      <c r="P207" s="1"/>
      <c r="Q207" s="1"/>
      <c r="R207" s="1"/>
      <c r="S207" s="1"/>
      <c r="T207" s="1"/>
      <c r="U207" s="1"/>
      <c r="V207" s="1"/>
      <c r="W207" s="1"/>
      <c r="X207" s="1"/>
    </row>
    <row r="208" spans="1:24" ht="15.75" customHeight="1">
      <c r="A208" s="1"/>
      <c r="B208" s="1"/>
      <c r="C208" s="1"/>
      <c r="D208" s="1"/>
      <c r="E208" s="13"/>
      <c r="F208" s="1"/>
      <c r="G208" s="74"/>
      <c r="H208" s="74"/>
      <c r="I208" s="74"/>
      <c r="J208" s="74"/>
      <c r="K208" s="336"/>
      <c r="L208" s="1"/>
      <c r="M208" s="74"/>
      <c r="N208" s="1"/>
      <c r="O208" s="1"/>
      <c r="P208" s="1"/>
      <c r="Q208" s="1"/>
      <c r="R208" s="1"/>
      <c r="S208" s="1"/>
      <c r="T208" s="1"/>
      <c r="U208" s="1"/>
      <c r="V208" s="1"/>
      <c r="W208" s="1"/>
      <c r="X208" s="1"/>
    </row>
    <row r="209" spans="1:24" ht="15.75" customHeight="1">
      <c r="A209" s="1"/>
      <c r="B209" s="1"/>
      <c r="C209" s="1"/>
      <c r="D209" s="1"/>
      <c r="E209" s="13"/>
      <c r="F209" s="1"/>
      <c r="G209" s="74"/>
      <c r="H209" s="74"/>
      <c r="I209" s="74"/>
      <c r="J209" s="74"/>
      <c r="K209" s="336"/>
      <c r="L209" s="1"/>
      <c r="M209" s="74"/>
      <c r="N209" s="1"/>
      <c r="O209" s="1"/>
      <c r="P209" s="1"/>
      <c r="Q209" s="1"/>
      <c r="R209" s="1"/>
      <c r="S209" s="1"/>
      <c r="T209" s="1"/>
      <c r="U209" s="1"/>
      <c r="V209" s="1"/>
      <c r="W209" s="1"/>
      <c r="X209" s="1"/>
    </row>
    <row r="210" spans="1:24" ht="15.75" customHeight="1">
      <c r="A210" s="1"/>
      <c r="B210" s="1"/>
      <c r="C210" s="1"/>
      <c r="D210" s="1"/>
      <c r="E210" s="13"/>
      <c r="F210" s="1"/>
      <c r="G210" s="74"/>
      <c r="H210" s="74"/>
      <c r="I210" s="74"/>
      <c r="J210" s="74"/>
      <c r="K210" s="336"/>
      <c r="L210" s="1"/>
      <c r="M210" s="74"/>
      <c r="N210" s="1"/>
      <c r="O210" s="1"/>
      <c r="P210" s="1"/>
      <c r="Q210" s="1"/>
      <c r="R210" s="1"/>
      <c r="S210" s="1"/>
      <c r="T210" s="1"/>
      <c r="U210" s="1"/>
      <c r="V210" s="1"/>
      <c r="W210" s="1"/>
      <c r="X210" s="1"/>
    </row>
    <row r="211" spans="1:24" ht="15.75" customHeight="1">
      <c r="A211" s="1"/>
      <c r="B211" s="1"/>
      <c r="C211" s="1"/>
      <c r="D211" s="1"/>
      <c r="E211" s="13"/>
      <c r="F211" s="1"/>
      <c r="G211" s="74"/>
      <c r="H211" s="74"/>
      <c r="I211" s="74"/>
      <c r="J211" s="74"/>
      <c r="K211" s="336"/>
      <c r="L211" s="1"/>
      <c r="M211" s="74"/>
      <c r="N211" s="1"/>
      <c r="O211" s="1"/>
      <c r="P211" s="1"/>
      <c r="Q211" s="1"/>
      <c r="R211" s="1"/>
      <c r="S211" s="1"/>
      <c r="T211" s="1"/>
      <c r="U211" s="1"/>
      <c r="V211" s="1"/>
      <c r="W211" s="1"/>
      <c r="X211" s="1"/>
    </row>
    <row r="212" spans="1:24" ht="15.75" customHeight="1">
      <c r="A212" s="1"/>
      <c r="B212" s="1"/>
      <c r="C212" s="1"/>
      <c r="D212" s="1"/>
      <c r="E212" s="13"/>
      <c r="F212" s="1"/>
      <c r="G212" s="74"/>
      <c r="H212" s="74"/>
      <c r="I212" s="74"/>
      <c r="J212" s="74"/>
      <c r="K212" s="336"/>
      <c r="L212" s="1"/>
      <c r="M212" s="74"/>
      <c r="N212" s="1"/>
      <c r="O212" s="1"/>
      <c r="P212" s="1"/>
      <c r="Q212" s="1"/>
      <c r="R212" s="1"/>
      <c r="S212" s="1"/>
      <c r="T212" s="1"/>
      <c r="U212" s="1"/>
      <c r="V212" s="1"/>
      <c r="W212" s="1"/>
      <c r="X212" s="1"/>
    </row>
    <row r="213" spans="1:24" ht="15.75" customHeight="1">
      <c r="A213" s="1"/>
      <c r="B213" s="1"/>
      <c r="C213" s="1"/>
      <c r="D213" s="1"/>
      <c r="E213" s="13"/>
      <c r="F213" s="1"/>
      <c r="G213" s="74"/>
      <c r="H213" s="74"/>
      <c r="I213" s="74"/>
      <c r="J213" s="74"/>
      <c r="K213" s="336"/>
      <c r="L213" s="1"/>
      <c r="M213" s="74"/>
      <c r="N213" s="1"/>
      <c r="O213" s="1"/>
      <c r="P213" s="1"/>
      <c r="Q213" s="1"/>
      <c r="R213" s="1"/>
      <c r="S213" s="1"/>
      <c r="T213" s="1"/>
      <c r="U213" s="1"/>
      <c r="V213" s="1"/>
      <c r="W213" s="1"/>
      <c r="X213" s="1"/>
    </row>
    <row r="214" spans="1:24" ht="15.75" customHeight="1">
      <c r="A214" s="1"/>
      <c r="B214" s="1"/>
      <c r="C214" s="1"/>
      <c r="D214" s="1"/>
      <c r="E214" s="13"/>
      <c r="F214" s="1"/>
      <c r="G214" s="74"/>
      <c r="H214" s="74"/>
      <c r="I214" s="74"/>
      <c r="J214" s="74"/>
      <c r="K214" s="336"/>
      <c r="L214" s="1"/>
      <c r="M214" s="74"/>
      <c r="N214" s="1"/>
      <c r="O214" s="1"/>
      <c r="P214" s="1"/>
      <c r="Q214" s="1"/>
      <c r="R214" s="1"/>
      <c r="S214" s="1"/>
      <c r="T214" s="1"/>
      <c r="U214" s="1"/>
      <c r="V214" s="1"/>
      <c r="W214" s="1"/>
      <c r="X214" s="1"/>
    </row>
    <row r="215" spans="1:24" ht="15.75" customHeight="1">
      <c r="A215" s="1"/>
      <c r="B215" s="1"/>
      <c r="C215" s="1"/>
      <c r="D215" s="1"/>
      <c r="E215" s="13"/>
      <c r="F215" s="1"/>
      <c r="G215" s="74"/>
      <c r="H215" s="74"/>
      <c r="I215" s="74"/>
      <c r="J215" s="74"/>
      <c r="K215" s="336"/>
      <c r="L215" s="1"/>
      <c r="M215" s="74"/>
      <c r="N215" s="1"/>
      <c r="O215" s="1"/>
      <c r="P215" s="1"/>
      <c r="Q215" s="1"/>
      <c r="R215" s="1"/>
      <c r="S215" s="1"/>
      <c r="T215" s="1"/>
      <c r="U215" s="1"/>
      <c r="V215" s="1"/>
      <c r="W215" s="1"/>
      <c r="X215" s="1"/>
    </row>
    <row r="216" spans="1:24" ht="15.75" customHeight="1">
      <c r="A216" s="1"/>
      <c r="B216" s="1"/>
      <c r="C216" s="1"/>
      <c r="D216" s="1"/>
      <c r="E216" s="13"/>
      <c r="F216" s="1"/>
      <c r="G216" s="74"/>
      <c r="H216" s="74"/>
      <c r="I216" s="74"/>
      <c r="J216" s="74"/>
      <c r="K216" s="336"/>
      <c r="L216" s="1"/>
      <c r="M216" s="74"/>
      <c r="N216" s="1"/>
      <c r="O216" s="1"/>
      <c r="P216" s="1"/>
      <c r="Q216" s="1"/>
      <c r="R216" s="1"/>
      <c r="S216" s="1"/>
      <c r="T216" s="1"/>
      <c r="U216" s="1"/>
      <c r="V216" s="1"/>
      <c r="W216" s="1"/>
      <c r="X216" s="1"/>
    </row>
    <row r="217" spans="1:24" ht="15.75" customHeight="1">
      <c r="A217" s="1"/>
      <c r="B217" s="1"/>
      <c r="C217" s="1"/>
      <c r="D217" s="1"/>
      <c r="E217" s="13"/>
      <c r="F217" s="1"/>
      <c r="G217" s="74"/>
      <c r="H217" s="74"/>
      <c r="I217" s="74"/>
      <c r="J217" s="74"/>
      <c r="K217" s="336"/>
      <c r="L217" s="1"/>
      <c r="M217" s="74"/>
      <c r="N217" s="1"/>
      <c r="O217" s="1"/>
      <c r="P217" s="1"/>
      <c r="Q217" s="1"/>
      <c r="R217" s="1"/>
      <c r="S217" s="1"/>
      <c r="T217" s="1"/>
      <c r="U217" s="1"/>
      <c r="V217" s="1"/>
      <c r="W217" s="1"/>
      <c r="X217" s="1"/>
    </row>
    <row r="218" spans="1:24" ht="15.75" customHeight="1">
      <c r="A218" s="1"/>
      <c r="B218" s="1"/>
      <c r="C218" s="1"/>
      <c r="D218" s="1"/>
      <c r="E218" s="13"/>
      <c r="F218" s="1"/>
      <c r="G218" s="74"/>
      <c r="H218" s="74"/>
      <c r="I218" s="74"/>
      <c r="J218" s="74"/>
      <c r="K218" s="336"/>
      <c r="L218" s="1"/>
      <c r="M218" s="74"/>
      <c r="N218" s="1"/>
      <c r="O218" s="1"/>
      <c r="P218" s="1"/>
      <c r="Q218" s="1"/>
      <c r="R218" s="1"/>
      <c r="S218" s="1"/>
      <c r="T218" s="1"/>
      <c r="U218" s="1"/>
      <c r="V218" s="1"/>
      <c r="W218" s="1"/>
      <c r="X218" s="1"/>
    </row>
    <row r="219" spans="1:24" ht="15.75" customHeight="1">
      <c r="A219" s="1"/>
      <c r="B219" s="1"/>
      <c r="C219" s="1"/>
      <c r="D219" s="1"/>
      <c r="E219" s="13"/>
      <c r="F219" s="1"/>
      <c r="G219" s="74"/>
      <c r="H219" s="74"/>
      <c r="I219" s="74"/>
      <c r="J219" s="74"/>
      <c r="K219" s="336"/>
      <c r="L219" s="1"/>
      <c r="M219" s="74"/>
      <c r="N219" s="1"/>
      <c r="O219" s="1"/>
      <c r="P219" s="1"/>
      <c r="Q219" s="1"/>
      <c r="R219" s="1"/>
      <c r="S219" s="1"/>
      <c r="T219" s="1"/>
      <c r="U219" s="1"/>
      <c r="V219" s="1"/>
      <c r="W219" s="1"/>
      <c r="X219" s="1"/>
    </row>
    <row r="220" spans="1:24" ht="15.75" customHeight="1">
      <c r="A220" s="1"/>
      <c r="B220" s="1"/>
      <c r="C220" s="1"/>
      <c r="D220" s="1"/>
      <c r="E220" s="13"/>
      <c r="F220" s="1"/>
      <c r="G220" s="74"/>
      <c r="H220" s="74"/>
      <c r="I220" s="74"/>
      <c r="J220" s="74"/>
      <c r="K220" s="336"/>
      <c r="L220" s="1"/>
      <c r="M220" s="74"/>
      <c r="N220" s="1"/>
      <c r="O220" s="1"/>
      <c r="P220" s="1"/>
      <c r="Q220" s="1"/>
      <c r="R220" s="1"/>
      <c r="S220" s="1"/>
      <c r="T220" s="1"/>
      <c r="U220" s="1"/>
      <c r="V220" s="1"/>
      <c r="W220" s="1"/>
      <c r="X220" s="1"/>
    </row>
    <row r="221" spans="1:24" ht="15.75" customHeight="1">
      <c r="A221" s="1"/>
      <c r="B221" s="1"/>
      <c r="C221" s="1"/>
      <c r="D221" s="1"/>
      <c r="E221" s="13"/>
      <c r="F221" s="1"/>
      <c r="G221" s="74"/>
      <c r="H221" s="74"/>
      <c r="I221" s="74"/>
      <c r="J221" s="74"/>
      <c r="K221" s="336"/>
      <c r="L221" s="1"/>
      <c r="M221" s="74"/>
      <c r="N221" s="1"/>
      <c r="O221" s="1"/>
      <c r="P221" s="1"/>
      <c r="Q221" s="1"/>
      <c r="R221" s="1"/>
      <c r="S221" s="1"/>
      <c r="T221" s="1"/>
      <c r="U221" s="1"/>
      <c r="V221" s="1"/>
      <c r="W221" s="1"/>
      <c r="X221" s="1"/>
    </row>
    <row r="222" spans="1:24" ht="15.75" customHeight="1">
      <c r="A222" s="1"/>
      <c r="B222" s="1"/>
      <c r="C222" s="1"/>
      <c r="D222" s="1"/>
      <c r="E222" s="13"/>
      <c r="F222" s="1"/>
      <c r="G222" s="74"/>
      <c r="H222" s="74"/>
      <c r="I222" s="74"/>
      <c r="J222" s="74"/>
      <c r="K222" s="336"/>
      <c r="L222" s="1"/>
      <c r="M222" s="74"/>
      <c r="N222" s="1"/>
      <c r="O222" s="1"/>
      <c r="P222" s="1"/>
      <c r="Q222" s="1"/>
      <c r="R222" s="1"/>
      <c r="S222" s="1"/>
      <c r="T222" s="1"/>
      <c r="U222" s="1"/>
      <c r="V222" s="1"/>
      <c r="W222" s="1"/>
      <c r="X222" s="1"/>
    </row>
    <row r="223" spans="1:24" ht="15.75" customHeight="1">
      <c r="A223" s="1"/>
      <c r="B223" s="1"/>
      <c r="C223" s="1"/>
      <c r="D223" s="1"/>
      <c r="E223" s="13"/>
      <c r="F223" s="1"/>
      <c r="G223" s="74"/>
      <c r="H223" s="74"/>
      <c r="I223" s="74"/>
      <c r="J223" s="74"/>
      <c r="K223" s="336"/>
      <c r="L223" s="1"/>
      <c r="M223" s="74"/>
      <c r="N223" s="1"/>
      <c r="O223" s="1"/>
      <c r="P223" s="1"/>
      <c r="Q223" s="1"/>
      <c r="R223" s="1"/>
      <c r="S223" s="1"/>
      <c r="T223" s="1"/>
      <c r="U223" s="1"/>
      <c r="V223" s="1"/>
      <c r="W223" s="1"/>
      <c r="X223" s="1"/>
    </row>
    <row r="224" spans="1:24" ht="15.75" customHeight="1">
      <c r="A224" s="1"/>
      <c r="B224" s="1"/>
      <c r="C224" s="1"/>
      <c r="D224" s="1"/>
      <c r="E224" s="13"/>
      <c r="F224" s="1"/>
      <c r="G224" s="74"/>
      <c r="H224" s="74"/>
      <c r="I224" s="74"/>
      <c r="J224" s="74"/>
      <c r="K224" s="336"/>
      <c r="L224" s="1"/>
      <c r="M224" s="74"/>
      <c r="N224" s="1"/>
      <c r="O224" s="1"/>
      <c r="P224" s="1"/>
      <c r="Q224" s="1"/>
      <c r="R224" s="1"/>
      <c r="S224" s="1"/>
      <c r="T224" s="1"/>
      <c r="U224" s="1"/>
      <c r="V224" s="1"/>
      <c r="W224" s="1"/>
      <c r="X224" s="1"/>
    </row>
    <row r="225" spans="1:24" ht="15.75" customHeight="1">
      <c r="A225" s="1"/>
      <c r="B225" s="1"/>
      <c r="C225" s="1"/>
      <c r="D225" s="1"/>
      <c r="E225" s="13"/>
      <c r="F225" s="1"/>
      <c r="G225" s="74"/>
      <c r="H225" s="74"/>
      <c r="I225" s="74"/>
      <c r="J225" s="74"/>
      <c r="K225" s="336"/>
      <c r="L225" s="1"/>
      <c r="M225" s="74"/>
      <c r="N225" s="1"/>
      <c r="O225" s="1"/>
      <c r="P225" s="1"/>
      <c r="Q225" s="1"/>
      <c r="R225" s="1"/>
      <c r="S225" s="1"/>
      <c r="T225" s="1"/>
      <c r="U225" s="1"/>
      <c r="V225" s="1"/>
      <c r="W225" s="1"/>
      <c r="X225" s="1"/>
    </row>
    <row r="226" spans="1:24" ht="15.75" customHeight="1">
      <c r="A226" s="1"/>
      <c r="B226" s="1"/>
      <c r="C226" s="1"/>
      <c r="D226" s="1"/>
      <c r="E226" s="13"/>
      <c r="F226" s="1"/>
      <c r="G226" s="74"/>
      <c r="H226" s="74"/>
      <c r="I226" s="74"/>
      <c r="J226" s="74"/>
      <c r="K226" s="336"/>
      <c r="L226" s="1"/>
      <c r="M226" s="74"/>
      <c r="N226" s="1"/>
      <c r="O226" s="1"/>
      <c r="P226" s="1"/>
      <c r="Q226" s="1"/>
      <c r="R226" s="1"/>
      <c r="S226" s="1"/>
      <c r="T226" s="1"/>
      <c r="U226" s="1"/>
      <c r="V226" s="1"/>
      <c r="W226" s="1"/>
      <c r="X226" s="1"/>
    </row>
    <row r="227" spans="1:24" ht="15.75" customHeight="1">
      <c r="A227" s="1"/>
      <c r="B227" s="1"/>
      <c r="C227" s="1"/>
      <c r="D227" s="1"/>
      <c r="E227" s="13"/>
      <c r="F227" s="1"/>
      <c r="G227" s="74"/>
      <c r="H227" s="74"/>
      <c r="I227" s="74"/>
      <c r="J227" s="74"/>
      <c r="K227" s="336"/>
      <c r="L227" s="1"/>
      <c r="M227" s="74"/>
      <c r="N227" s="1"/>
      <c r="O227" s="1"/>
      <c r="P227" s="1"/>
      <c r="Q227" s="1"/>
      <c r="R227" s="1"/>
      <c r="S227" s="1"/>
      <c r="T227" s="1"/>
      <c r="U227" s="1"/>
      <c r="V227" s="1"/>
      <c r="W227" s="1"/>
      <c r="X227" s="1"/>
    </row>
    <row r="228" spans="1:24" ht="15.75" customHeight="1">
      <c r="A228" s="1"/>
      <c r="B228" s="1"/>
      <c r="C228" s="1"/>
      <c r="D228" s="1"/>
      <c r="E228" s="13"/>
      <c r="F228" s="1"/>
      <c r="G228" s="74"/>
      <c r="H228" s="74"/>
      <c r="I228" s="74"/>
      <c r="J228" s="74"/>
      <c r="K228" s="336"/>
      <c r="L228" s="1"/>
      <c r="M228" s="74"/>
      <c r="N228" s="1"/>
      <c r="O228" s="1"/>
      <c r="P228" s="1"/>
      <c r="Q228" s="1"/>
      <c r="R228" s="1"/>
      <c r="S228" s="1"/>
      <c r="T228" s="1"/>
      <c r="U228" s="1"/>
      <c r="V228" s="1"/>
      <c r="W228" s="1"/>
      <c r="X228" s="1"/>
    </row>
    <row r="229" spans="1:24" ht="15.75" customHeight="1">
      <c r="A229" s="1"/>
      <c r="B229" s="1"/>
      <c r="C229" s="1"/>
      <c r="D229" s="1"/>
      <c r="E229" s="13"/>
      <c r="F229" s="1"/>
      <c r="G229" s="74"/>
      <c r="H229" s="74"/>
      <c r="I229" s="74"/>
      <c r="J229" s="74"/>
      <c r="K229" s="336"/>
      <c r="L229" s="1"/>
      <c r="M229" s="74"/>
      <c r="N229" s="1"/>
      <c r="O229" s="1"/>
      <c r="P229" s="1"/>
      <c r="Q229" s="1"/>
      <c r="R229" s="1"/>
      <c r="S229" s="1"/>
      <c r="T229" s="1"/>
      <c r="U229" s="1"/>
      <c r="V229" s="1"/>
      <c r="W229" s="1"/>
      <c r="X229" s="1"/>
    </row>
    <row r="230" spans="1:24" ht="15.75" customHeight="1">
      <c r="A230" s="1"/>
      <c r="B230" s="1"/>
      <c r="C230" s="1"/>
      <c r="D230" s="1"/>
      <c r="E230" s="13"/>
      <c r="F230" s="1"/>
      <c r="G230" s="74"/>
      <c r="H230" s="74"/>
      <c r="I230" s="74"/>
      <c r="J230" s="74"/>
      <c r="K230" s="336"/>
      <c r="L230" s="1"/>
      <c r="M230" s="74"/>
      <c r="N230" s="1"/>
      <c r="O230" s="1"/>
      <c r="P230" s="1"/>
      <c r="Q230" s="1"/>
      <c r="R230" s="1"/>
      <c r="S230" s="1"/>
      <c r="T230" s="1"/>
      <c r="U230" s="1"/>
      <c r="V230" s="1"/>
      <c r="W230" s="1"/>
      <c r="X230" s="1"/>
    </row>
    <row r="231" spans="1:24" ht="15.75" customHeight="1">
      <c r="A231" s="1"/>
      <c r="B231" s="1"/>
      <c r="C231" s="1"/>
      <c r="D231" s="1"/>
      <c r="E231" s="13"/>
      <c r="F231" s="1"/>
      <c r="G231" s="74"/>
      <c r="H231" s="74"/>
      <c r="I231" s="74"/>
      <c r="J231" s="74"/>
      <c r="K231" s="336"/>
      <c r="L231" s="1"/>
      <c r="M231" s="74"/>
      <c r="N231" s="1"/>
      <c r="O231" s="1"/>
      <c r="P231" s="1"/>
      <c r="Q231" s="1"/>
      <c r="R231" s="1"/>
      <c r="S231" s="1"/>
      <c r="T231" s="1"/>
      <c r="U231" s="1"/>
      <c r="V231" s="1"/>
      <c r="W231" s="1"/>
      <c r="X231" s="1"/>
    </row>
    <row r="232" spans="1:24" ht="15.75" customHeight="1">
      <c r="A232" s="1"/>
      <c r="B232" s="1"/>
      <c r="C232" s="1"/>
      <c r="D232" s="1"/>
      <c r="E232" s="13"/>
      <c r="F232" s="1"/>
      <c r="G232" s="74"/>
      <c r="H232" s="74"/>
      <c r="I232" s="74"/>
      <c r="J232" s="74"/>
      <c r="K232" s="336"/>
      <c r="L232" s="1"/>
      <c r="M232" s="74"/>
      <c r="N232" s="1"/>
      <c r="O232" s="1"/>
      <c r="P232" s="1"/>
      <c r="Q232" s="1"/>
      <c r="R232" s="1"/>
      <c r="S232" s="1"/>
      <c r="T232" s="1"/>
      <c r="U232" s="1"/>
      <c r="V232" s="1"/>
      <c r="W232" s="1"/>
      <c r="X232" s="1"/>
    </row>
    <row r="233" spans="1:24" ht="15.75" customHeight="1">
      <c r="A233" s="1"/>
      <c r="B233" s="1"/>
      <c r="C233" s="1"/>
      <c r="D233" s="1"/>
      <c r="E233" s="13"/>
      <c r="F233" s="1"/>
      <c r="G233" s="74"/>
      <c r="H233" s="74"/>
      <c r="I233" s="74"/>
      <c r="J233" s="74"/>
      <c r="K233" s="336"/>
      <c r="L233" s="1"/>
      <c r="M233" s="74"/>
      <c r="N233" s="1"/>
      <c r="O233" s="1"/>
      <c r="P233" s="1"/>
      <c r="Q233" s="1"/>
      <c r="R233" s="1"/>
      <c r="S233" s="1"/>
      <c r="T233" s="1"/>
      <c r="U233" s="1"/>
      <c r="V233" s="1"/>
      <c r="W233" s="1"/>
      <c r="X233" s="1"/>
    </row>
    <row r="234" spans="1:24" ht="15.75" customHeight="1">
      <c r="A234" s="1"/>
      <c r="B234" s="1"/>
      <c r="C234" s="1"/>
      <c r="D234" s="1"/>
      <c r="E234" s="13"/>
      <c r="F234" s="1"/>
      <c r="G234" s="74"/>
      <c r="H234" s="74"/>
      <c r="I234" s="74"/>
      <c r="J234" s="74"/>
      <c r="K234" s="336"/>
      <c r="L234" s="1"/>
      <c r="M234" s="74"/>
      <c r="N234" s="1"/>
      <c r="O234" s="1"/>
      <c r="P234" s="1"/>
      <c r="Q234" s="1"/>
      <c r="R234" s="1"/>
      <c r="S234" s="1"/>
      <c r="T234" s="1"/>
      <c r="U234" s="1"/>
      <c r="V234" s="1"/>
      <c r="W234" s="1"/>
      <c r="X234" s="1"/>
    </row>
    <row r="235" spans="1:24" ht="15.75" customHeight="1">
      <c r="A235" s="1"/>
      <c r="B235" s="1"/>
      <c r="C235" s="1"/>
      <c r="D235" s="1"/>
      <c r="E235" s="13"/>
      <c r="F235" s="1"/>
      <c r="G235" s="74"/>
      <c r="H235" s="74"/>
      <c r="I235" s="74"/>
      <c r="J235" s="74"/>
      <c r="K235" s="336"/>
      <c r="L235" s="1"/>
      <c r="M235" s="74"/>
      <c r="N235" s="1"/>
      <c r="O235" s="1"/>
      <c r="P235" s="1"/>
      <c r="Q235" s="1"/>
      <c r="R235" s="1"/>
      <c r="S235" s="1"/>
      <c r="T235" s="1"/>
      <c r="U235" s="1"/>
      <c r="V235" s="1"/>
      <c r="W235" s="1"/>
      <c r="X235" s="1"/>
    </row>
    <row r="236" spans="1:24" ht="15.75" customHeight="1">
      <c r="A236" s="1"/>
      <c r="B236" s="1"/>
      <c r="C236" s="1"/>
      <c r="D236" s="1"/>
      <c r="E236" s="13"/>
      <c r="F236" s="1"/>
      <c r="G236" s="74"/>
      <c r="H236" s="74"/>
      <c r="I236" s="74"/>
      <c r="J236" s="74"/>
      <c r="K236" s="336"/>
      <c r="L236" s="1"/>
      <c r="M236" s="74"/>
      <c r="N236" s="1"/>
      <c r="O236" s="1"/>
      <c r="P236" s="1"/>
      <c r="Q236" s="1"/>
      <c r="R236" s="1"/>
      <c r="S236" s="1"/>
      <c r="T236" s="1"/>
      <c r="U236" s="1"/>
      <c r="V236" s="1"/>
      <c r="W236" s="1"/>
      <c r="X236" s="1"/>
    </row>
    <row r="237" spans="1:24" ht="15.75" customHeight="1">
      <c r="A237" s="1"/>
      <c r="B237" s="1"/>
      <c r="C237" s="1"/>
      <c r="D237" s="1"/>
      <c r="E237" s="13"/>
      <c r="F237" s="1"/>
      <c r="G237" s="74"/>
      <c r="H237" s="74"/>
      <c r="I237" s="74"/>
      <c r="J237" s="74"/>
      <c r="K237" s="336"/>
      <c r="L237" s="1"/>
      <c r="M237" s="74"/>
      <c r="N237" s="1"/>
      <c r="O237" s="1"/>
      <c r="P237" s="1"/>
      <c r="Q237" s="1"/>
      <c r="R237" s="1"/>
      <c r="S237" s="1"/>
      <c r="T237" s="1"/>
      <c r="U237" s="1"/>
      <c r="V237" s="1"/>
      <c r="W237" s="1"/>
      <c r="X237" s="1"/>
    </row>
    <row r="238" spans="1:24" ht="15.75" customHeight="1">
      <c r="A238" s="1"/>
      <c r="B238" s="1"/>
      <c r="C238" s="1"/>
      <c r="D238" s="1"/>
      <c r="E238" s="13"/>
      <c r="F238" s="1"/>
      <c r="G238" s="74"/>
      <c r="H238" s="74"/>
      <c r="I238" s="74"/>
      <c r="J238" s="74"/>
      <c r="K238" s="336"/>
      <c r="L238" s="1"/>
      <c r="M238" s="74"/>
      <c r="N238" s="1"/>
      <c r="O238" s="1"/>
      <c r="P238" s="1"/>
      <c r="Q238" s="1"/>
      <c r="R238" s="1"/>
      <c r="S238" s="1"/>
      <c r="T238" s="1"/>
      <c r="U238" s="1"/>
      <c r="V238" s="1"/>
      <c r="W238" s="1"/>
      <c r="X238" s="1"/>
    </row>
    <row r="239" spans="1:24" ht="15.75" customHeight="1">
      <c r="A239" s="1"/>
      <c r="B239" s="1"/>
      <c r="C239" s="1"/>
      <c r="D239" s="1"/>
      <c r="E239" s="13"/>
      <c r="F239" s="1"/>
      <c r="G239" s="74"/>
      <c r="H239" s="74"/>
      <c r="I239" s="74"/>
      <c r="J239" s="74"/>
      <c r="K239" s="336"/>
      <c r="L239" s="1"/>
      <c r="M239" s="74"/>
      <c r="N239" s="1"/>
      <c r="O239" s="1"/>
      <c r="P239" s="1"/>
      <c r="Q239" s="1"/>
      <c r="R239" s="1"/>
      <c r="S239" s="1"/>
      <c r="T239" s="1"/>
      <c r="U239" s="1"/>
      <c r="V239" s="1"/>
      <c r="W239" s="1"/>
      <c r="X239" s="1"/>
    </row>
    <row r="240" spans="1:24" ht="15.75" customHeight="1">
      <c r="A240" s="1"/>
      <c r="B240" s="1"/>
      <c r="C240" s="1"/>
      <c r="D240" s="1"/>
      <c r="E240" s="13"/>
      <c r="F240" s="1"/>
      <c r="G240" s="74"/>
      <c r="H240" s="74"/>
      <c r="I240" s="74"/>
      <c r="J240" s="74"/>
      <c r="K240" s="336"/>
      <c r="L240" s="1"/>
      <c r="M240" s="74"/>
      <c r="N240" s="1"/>
      <c r="O240" s="1"/>
      <c r="P240" s="1"/>
      <c r="Q240" s="1"/>
      <c r="R240" s="1"/>
      <c r="S240" s="1"/>
      <c r="T240" s="1"/>
      <c r="U240" s="1"/>
      <c r="V240" s="1"/>
      <c r="W240" s="1"/>
      <c r="X240" s="1"/>
    </row>
    <row r="241" spans="1:24" ht="15.75" customHeight="1">
      <c r="A241" s="1"/>
      <c r="B241" s="1"/>
      <c r="C241" s="1"/>
      <c r="D241" s="1"/>
      <c r="E241" s="13"/>
      <c r="F241" s="1"/>
      <c r="G241" s="74"/>
      <c r="H241" s="74"/>
      <c r="I241" s="74"/>
      <c r="J241" s="74"/>
      <c r="K241" s="336"/>
      <c r="L241" s="1"/>
      <c r="M241" s="74"/>
      <c r="N241" s="1"/>
      <c r="O241" s="1"/>
      <c r="P241" s="1"/>
      <c r="Q241" s="1"/>
      <c r="R241" s="1"/>
      <c r="S241" s="1"/>
      <c r="T241" s="1"/>
      <c r="U241" s="1"/>
      <c r="V241" s="1"/>
      <c r="W241" s="1"/>
      <c r="X241" s="1"/>
    </row>
    <row r="242" spans="1:24" ht="15.75" customHeight="1">
      <c r="A242" s="1"/>
      <c r="B242" s="1"/>
      <c r="C242" s="1"/>
      <c r="D242" s="1"/>
      <c r="E242" s="13"/>
      <c r="F242" s="1"/>
      <c r="G242" s="74"/>
      <c r="H242" s="74"/>
      <c r="I242" s="74"/>
      <c r="J242" s="74"/>
      <c r="K242" s="336"/>
      <c r="L242" s="1"/>
      <c r="M242" s="74"/>
      <c r="N242" s="1"/>
      <c r="O242" s="1"/>
      <c r="P242" s="1"/>
      <c r="Q242" s="1"/>
      <c r="R242" s="1"/>
      <c r="S242" s="1"/>
      <c r="T242" s="1"/>
      <c r="U242" s="1"/>
      <c r="V242" s="1"/>
      <c r="W242" s="1"/>
      <c r="X242" s="1"/>
    </row>
    <row r="243" spans="1:24" ht="15.75" customHeight="1">
      <c r="A243" s="1"/>
      <c r="B243" s="1"/>
      <c r="C243" s="1"/>
      <c r="D243" s="1"/>
      <c r="E243" s="13"/>
      <c r="F243" s="1"/>
      <c r="G243" s="74"/>
      <c r="H243" s="74"/>
      <c r="I243" s="74"/>
      <c r="J243" s="74"/>
      <c r="K243" s="336"/>
      <c r="L243" s="1"/>
      <c r="M243" s="74"/>
      <c r="N243" s="1"/>
      <c r="O243" s="1"/>
      <c r="P243" s="1"/>
      <c r="Q243" s="1"/>
      <c r="R243" s="1"/>
      <c r="S243" s="1"/>
      <c r="T243" s="1"/>
      <c r="U243" s="1"/>
      <c r="V243" s="1"/>
      <c r="W243" s="1"/>
      <c r="X243" s="1"/>
    </row>
    <row r="244" spans="1:24" ht="15.75" customHeight="1">
      <c r="A244" s="1"/>
      <c r="B244" s="1"/>
      <c r="C244" s="1"/>
      <c r="D244" s="1"/>
      <c r="E244" s="13"/>
      <c r="F244" s="1"/>
      <c r="G244" s="74"/>
      <c r="H244" s="74"/>
      <c r="I244" s="74"/>
      <c r="J244" s="74"/>
      <c r="K244" s="336"/>
      <c r="L244" s="1"/>
      <c r="M244" s="74"/>
      <c r="N244" s="1"/>
      <c r="O244" s="1"/>
      <c r="P244" s="1"/>
      <c r="Q244" s="1"/>
      <c r="R244" s="1"/>
      <c r="S244" s="1"/>
      <c r="T244" s="1"/>
      <c r="U244" s="1"/>
      <c r="V244" s="1"/>
      <c r="W244" s="1"/>
      <c r="X244" s="1"/>
    </row>
    <row r="245" spans="1:24" ht="15.75" customHeight="1">
      <c r="A245" s="1"/>
      <c r="B245" s="1"/>
      <c r="C245" s="1"/>
      <c r="D245" s="1"/>
      <c r="E245" s="13"/>
      <c r="F245" s="1"/>
      <c r="G245" s="74"/>
      <c r="H245" s="74"/>
      <c r="I245" s="74"/>
      <c r="J245" s="74"/>
      <c r="K245" s="336"/>
      <c r="L245" s="1"/>
      <c r="M245" s="74"/>
      <c r="N245" s="1"/>
      <c r="O245" s="1"/>
      <c r="P245" s="1"/>
      <c r="Q245" s="1"/>
      <c r="R245" s="1"/>
      <c r="S245" s="1"/>
      <c r="T245" s="1"/>
      <c r="U245" s="1"/>
      <c r="V245" s="1"/>
      <c r="W245" s="1"/>
      <c r="X245" s="1"/>
    </row>
    <row r="246" spans="1:24" ht="15.75" customHeight="1">
      <c r="A246" s="1"/>
      <c r="B246" s="1"/>
      <c r="C246" s="1"/>
      <c r="D246" s="1"/>
      <c r="E246" s="13"/>
      <c r="F246" s="1"/>
      <c r="G246" s="74"/>
      <c r="H246" s="74"/>
      <c r="I246" s="74"/>
      <c r="J246" s="74"/>
      <c r="K246" s="336"/>
      <c r="L246" s="1"/>
      <c r="M246" s="74"/>
      <c r="N246" s="1"/>
      <c r="O246" s="1"/>
      <c r="P246" s="1"/>
      <c r="Q246" s="1"/>
      <c r="R246" s="1"/>
      <c r="S246" s="1"/>
      <c r="T246" s="1"/>
      <c r="U246" s="1"/>
      <c r="V246" s="1"/>
      <c r="W246" s="1"/>
      <c r="X246" s="1"/>
    </row>
    <row r="247" spans="1:24" ht="15.75" customHeight="1">
      <c r="A247" s="1"/>
      <c r="B247" s="1"/>
      <c r="C247" s="1"/>
      <c r="D247" s="1"/>
      <c r="E247" s="13"/>
      <c r="F247" s="1"/>
      <c r="G247" s="74"/>
      <c r="H247" s="74"/>
      <c r="I247" s="74"/>
      <c r="J247" s="74"/>
      <c r="K247" s="336"/>
      <c r="L247" s="1"/>
      <c r="M247" s="74"/>
      <c r="N247" s="1"/>
      <c r="O247" s="1"/>
      <c r="P247" s="1"/>
      <c r="Q247" s="1"/>
      <c r="R247" s="1"/>
      <c r="S247" s="1"/>
      <c r="T247" s="1"/>
      <c r="U247" s="1"/>
      <c r="V247" s="1"/>
      <c r="W247" s="1"/>
      <c r="X247" s="1"/>
    </row>
    <row r="248" spans="1:24" ht="15.75" customHeight="1">
      <c r="A248" s="1"/>
      <c r="B248" s="1"/>
      <c r="C248" s="1"/>
      <c r="D248" s="1"/>
      <c r="E248" s="13"/>
      <c r="F248" s="1"/>
      <c r="G248" s="74"/>
      <c r="H248" s="74"/>
      <c r="I248" s="74"/>
      <c r="J248" s="74"/>
      <c r="K248" s="336"/>
      <c r="L248" s="1"/>
      <c r="M248" s="74"/>
      <c r="N248" s="1"/>
      <c r="O248" s="1"/>
      <c r="P248" s="1"/>
      <c r="Q248" s="1"/>
      <c r="R248" s="1"/>
      <c r="S248" s="1"/>
      <c r="T248" s="1"/>
      <c r="U248" s="1"/>
      <c r="V248" s="1"/>
      <c r="W248" s="1"/>
      <c r="X248" s="1"/>
    </row>
    <row r="249" spans="1:24" ht="15.75" customHeight="1">
      <c r="A249" s="1"/>
      <c r="B249" s="1"/>
      <c r="C249" s="1"/>
      <c r="D249" s="1"/>
      <c r="E249" s="13"/>
      <c r="F249" s="1"/>
      <c r="G249" s="74"/>
      <c r="H249" s="74"/>
      <c r="I249" s="74"/>
      <c r="J249" s="74"/>
      <c r="K249" s="336"/>
      <c r="L249" s="1"/>
      <c r="M249" s="74"/>
      <c r="N249" s="1"/>
      <c r="O249" s="1"/>
      <c r="P249" s="1"/>
      <c r="Q249" s="1"/>
      <c r="R249" s="1"/>
      <c r="S249" s="1"/>
      <c r="T249" s="1"/>
      <c r="U249" s="1"/>
      <c r="V249" s="1"/>
      <c r="W249" s="1"/>
      <c r="X249" s="1"/>
    </row>
    <row r="250" spans="1:24" ht="15.75" customHeight="1">
      <c r="A250" s="1"/>
      <c r="B250" s="1"/>
      <c r="C250" s="1"/>
      <c r="D250" s="1"/>
      <c r="E250" s="13"/>
      <c r="F250" s="1"/>
      <c r="G250" s="74"/>
      <c r="H250" s="74"/>
      <c r="I250" s="74"/>
      <c r="J250" s="74"/>
      <c r="K250" s="336"/>
      <c r="L250" s="1"/>
      <c r="M250" s="74"/>
      <c r="N250" s="1"/>
      <c r="O250" s="1"/>
      <c r="P250" s="1"/>
      <c r="Q250" s="1"/>
      <c r="R250" s="1"/>
      <c r="S250" s="1"/>
      <c r="T250" s="1"/>
      <c r="U250" s="1"/>
      <c r="V250" s="1"/>
      <c r="W250" s="1"/>
      <c r="X250" s="1"/>
    </row>
    <row r="251" spans="1:24" ht="15.75" customHeight="1">
      <c r="A251" s="1"/>
      <c r="B251" s="1"/>
      <c r="C251" s="1"/>
      <c r="D251" s="1"/>
      <c r="E251" s="13"/>
      <c r="F251" s="1"/>
      <c r="G251" s="74"/>
      <c r="H251" s="74"/>
      <c r="I251" s="74"/>
      <c r="J251" s="74"/>
      <c r="K251" s="336"/>
      <c r="L251" s="1"/>
      <c r="M251" s="74"/>
      <c r="N251" s="1"/>
      <c r="O251" s="1"/>
      <c r="P251" s="1"/>
      <c r="Q251" s="1"/>
      <c r="R251" s="1"/>
      <c r="S251" s="1"/>
      <c r="T251" s="1"/>
      <c r="U251" s="1"/>
      <c r="V251" s="1"/>
      <c r="W251" s="1"/>
      <c r="X251" s="1"/>
    </row>
    <row r="252" spans="1:24" ht="15.75" customHeight="1">
      <c r="A252" s="1"/>
      <c r="B252" s="1"/>
      <c r="C252" s="1"/>
      <c r="D252" s="1"/>
      <c r="E252" s="13"/>
      <c r="F252" s="1"/>
      <c r="G252" s="74"/>
      <c r="H252" s="74"/>
      <c r="I252" s="74"/>
      <c r="J252" s="74"/>
      <c r="K252" s="336"/>
      <c r="L252" s="1"/>
      <c r="M252" s="74"/>
      <c r="N252" s="1"/>
      <c r="O252" s="1"/>
      <c r="P252" s="1"/>
      <c r="Q252" s="1"/>
      <c r="R252" s="1"/>
      <c r="S252" s="1"/>
      <c r="T252" s="1"/>
      <c r="U252" s="1"/>
      <c r="V252" s="1"/>
      <c r="W252" s="1"/>
      <c r="X252" s="1"/>
    </row>
    <row r="253" spans="1:24" ht="15.75" customHeight="1">
      <c r="A253" s="1"/>
      <c r="B253" s="1"/>
      <c r="C253" s="1"/>
      <c r="D253" s="1"/>
      <c r="E253" s="13"/>
      <c r="F253" s="1"/>
      <c r="G253" s="74"/>
      <c r="H253" s="74"/>
      <c r="I253" s="74"/>
      <c r="J253" s="74"/>
      <c r="K253" s="336"/>
      <c r="L253" s="1"/>
      <c r="M253" s="74"/>
      <c r="N253" s="1"/>
      <c r="O253" s="1"/>
      <c r="P253" s="1"/>
      <c r="Q253" s="1"/>
      <c r="R253" s="1"/>
      <c r="S253" s="1"/>
      <c r="T253" s="1"/>
      <c r="U253" s="1"/>
      <c r="V253" s="1"/>
      <c r="W253" s="1"/>
      <c r="X253" s="1"/>
    </row>
    <row r="254" spans="1:24" ht="15.75" customHeight="1">
      <c r="A254" s="1"/>
      <c r="B254" s="1"/>
      <c r="C254" s="1"/>
      <c r="D254" s="1"/>
      <c r="E254" s="13"/>
      <c r="F254" s="1"/>
      <c r="G254" s="74"/>
      <c r="H254" s="74"/>
      <c r="I254" s="74"/>
      <c r="J254" s="74"/>
      <c r="K254" s="336"/>
      <c r="L254" s="1"/>
      <c r="M254" s="74"/>
      <c r="N254" s="1"/>
      <c r="O254" s="1"/>
      <c r="P254" s="1"/>
      <c r="Q254" s="1"/>
      <c r="R254" s="1"/>
      <c r="S254" s="1"/>
      <c r="T254" s="1"/>
      <c r="U254" s="1"/>
      <c r="V254" s="1"/>
      <c r="W254" s="1"/>
      <c r="X254" s="1"/>
    </row>
    <row r="255" spans="1:24" ht="15.75" customHeight="1">
      <c r="A255" s="1"/>
      <c r="B255" s="1"/>
      <c r="C255" s="1"/>
      <c r="D255" s="1"/>
      <c r="E255" s="13"/>
      <c r="F255" s="1"/>
      <c r="G255" s="74"/>
      <c r="H255" s="74"/>
      <c r="I255" s="74"/>
      <c r="J255" s="74"/>
      <c r="K255" s="336"/>
      <c r="L255" s="1"/>
      <c r="M255" s="74"/>
      <c r="N255" s="1"/>
      <c r="O255" s="1"/>
      <c r="P255" s="1"/>
      <c r="Q255" s="1"/>
      <c r="R255" s="1"/>
      <c r="S255" s="1"/>
      <c r="T255" s="1"/>
      <c r="U255" s="1"/>
      <c r="V255" s="1"/>
      <c r="W255" s="1"/>
      <c r="X255" s="1"/>
    </row>
    <row r="256" spans="1:24" ht="15.75" customHeight="1">
      <c r="A256" s="1"/>
      <c r="B256" s="1"/>
      <c r="C256" s="1"/>
      <c r="D256" s="1"/>
      <c r="E256" s="13"/>
      <c r="F256" s="1"/>
      <c r="G256" s="74"/>
      <c r="H256" s="74"/>
      <c r="I256" s="74"/>
      <c r="J256" s="74"/>
      <c r="K256" s="336"/>
      <c r="L256" s="1"/>
      <c r="M256" s="74"/>
      <c r="N256" s="1"/>
      <c r="O256" s="1"/>
      <c r="P256" s="1"/>
      <c r="Q256" s="1"/>
      <c r="R256" s="1"/>
      <c r="S256" s="1"/>
      <c r="T256" s="1"/>
      <c r="U256" s="1"/>
      <c r="V256" s="1"/>
      <c r="W256" s="1"/>
      <c r="X256" s="1"/>
    </row>
    <row r="257" spans="1:24" ht="15.75" customHeight="1">
      <c r="A257" s="1"/>
      <c r="B257" s="1"/>
      <c r="C257" s="1"/>
      <c r="D257" s="1"/>
      <c r="E257" s="13"/>
      <c r="F257" s="1"/>
      <c r="G257" s="74"/>
      <c r="H257" s="74"/>
      <c r="I257" s="74"/>
      <c r="J257" s="74"/>
      <c r="K257" s="336"/>
      <c r="L257" s="1"/>
      <c r="M257" s="74"/>
      <c r="N257" s="1"/>
      <c r="O257" s="1"/>
      <c r="P257" s="1"/>
      <c r="Q257" s="1"/>
      <c r="R257" s="1"/>
      <c r="S257" s="1"/>
      <c r="T257" s="1"/>
      <c r="U257" s="1"/>
      <c r="V257" s="1"/>
      <c r="W257" s="1"/>
      <c r="X257" s="1"/>
    </row>
    <row r="258" spans="1:24" ht="15.75" customHeight="1">
      <c r="A258" s="1"/>
      <c r="B258" s="1"/>
      <c r="C258" s="1"/>
      <c r="D258" s="1"/>
      <c r="E258" s="13"/>
      <c r="F258" s="1"/>
      <c r="G258" s="74"/>
      <c r="H258" s="74"/>
      <c r="I258" s="74"/>
      <c r="J258" s="74"/>
      <c r="K258" s="336"/>
      <c r="L258" s="1"/>
      <c r="M258" s="74"/>
      <c r="N258" s="1"/>
      <c r="O258" s="1"/>
      <c r="P258" s="1"/>
      <c r="Q258" s="1"/>
      <c r="R258" s="1"/>
      <c r="S258" s="1"/>
      <c r="T258" s="1"/>
      <c r="U258" s="1"/>
      <c r="V258" s="1"/>
      <c r="W258" s="1"/>
      <c r="X258" s="1"/>
    </row>
    <row r="259" spans="1:24" ht="15.75" customHeight="1">
      <c r="A259" s="1"/>
      <c r="B259" s="1"/>
      <c r="C259" s="1"/>
      <c r="D259" s="1"/>
      <c r="E259" s="13"/>
      <c r="F259" s="1"/>
      <c r="G259" s="74"/>
      <c r="H259" s="74"/>
      <c r="I259" s="74"/>
      <c r="J259" s="74"/>
      <c r="K259" s="336"/>
      <c r="L259" s="1"/>
      <c r="M259" s="74"/>
      <c r="N259" s="1"/>
      <c r="O259" s="1"/>
      <c r="P259" s="1"/>
      <c r="Q259" s="1"/>
      <c r="R259" s="1"/>
      <c r="S259" s="1"/>
      <c r="T259" s="1"/>
      <c r="U259" s="1"/>
      <c r="V259" s="1"/>
      <c r="W259" s="1"/>
      <c r="X259" s="1"/>
    </row>
    <row r="260" spans="1:24" ht="15.75" customHeight="1">
      <c r="A260" s="1"/>
      <c r="B260" s="1"/>
      <c r="C260" s="1"/>
      <c r="D260" s="1"/>
      <c r="E260" s="13"/>
      <c r="F260" s="1"/>
      <c r="G260" s="74"/>
      <c r="H260" s="74"/>
      <c r="I260" s="74"/>
      <c r="J260" s="74"/>
      <c r="K260" s="336"/>
      <c r="L260" s="1"/>
      <c r="M260" s="74"/>
      <c r="N260" s="1"/>
      <c r="O260" s="1"/>
      <c r="P260" s="1"/>
      <c r="Q260" s="1"/>
      <c r="R260" s="1"/>
      <c r="S260" s="1"/>
      <c r="T260" s="1"/>
      <c r="U260" s="1"/>
      <c r="V260" s="1"/>
      <c r="W260" s="1"/>
      <c r="X260" s="1"/>
    </row>
    <row r="261" spans="1:24" ht="15.75" customHeight="1">
      <c r="A261" s="1"/>
      <c r="B261" s="1"/>
      <c r="C261" s="1"/>
      <c r="D261" s="1"/>
      <c r="E261" s="13"/>
      <c r="F261" s="1"/>
      <c r="G261" s="74"/>
      <c r="H261" s="74"/>
      <c r="I261" s="74"/>
      <c r="J261" s="74"/>
      <c r="K261" s="336"/>
      <c r="L261" s="1"/>
      <c r="M261" s="74"/>
      <c r="N261" s="1"/>
      <c r="O261" s="1"/>
      <c r="P261" s="1"/>
      <c r="Q261" s="1"/>
      <c r="R261" s="1"/>
      <c r="S261" s="1"/>
      <c r="T261" s="1"/>
      <c r="U261" s="1"/>
      <c r="V261" s="1"/>
      <c r="W261" s="1"/>
      <c r="X261" s="1"/>
    </row>
    <row r="262" spans="1:24" ht="15.75" customHeight="1">
      <c r="A262" s="1"/>
      <c r="B262" s="1"/>
      <c r="C262" s="1"/>
      <c r="D262" s="1"/>
      <c r="E262" s="13"/>
      <c r="F262" s="1"/>
      <c r="G262" s="74"/>
      <c r="H262" s="74"/>
      <c r="I262" s="74"/>
      <c r="J262" s="74"/>
      <c r="K262" s="336"/>
      <c r="L262" s="1"/>
      <c r="M262" s="74"/>
      <c r="N262" s="1"/>
      <c r="O262" s="1"/>
      <c r="P262" s="1"/>
      <c r="Q262" s="1"/>
      <c r="R262" s="1"/>
      <c r="S262" s="1"/>
      <c r="T262" s="1"/>
      <c r="U262" s="1"/>
      <c r="V262" s="1"/>
      <c r="W262" s="1"/>
      <c r="X262" s="1"/>
    </row>
    <row r="263" spans="1:24" ht="15.75" customHeight="1">
      <c r="A263" s="1"/>
      <c r="B263" s="1"/>
      <c r="C263" s="1"/>
      <c r="D263" s="1"/>
      <c r="E263" s="13"/>
      <c r="F263" s="1"/>
      <c r="G263" s="74"/>
      <c r="H263" s="74"/>
      <c r="I263" s="74"/>
      <c r="J263" s="74"/>
      <c r="K263" s="336"/>
      <c r="L263" s="1"/>
      <c r="M263" s="74"/>
      <c r="N263" s="1"/>
      <c r="O263" s="1"/>
      <c r="P263" s="1"/>
      <c r="Q263" s="1"/>
      <c r="R263" s="1"/>
      <c r="S263" s="1"/>
      <c r="T263" s="1"/>
      <c r="U263" s="1"/>
      <c r="V263" s="1"/>
      <c r="W263" s="1"/>
      <c r="X263" s="1"/>
    </row>
    <row r="264" spans="1:24" ht="15.75" customHeight="1">
      <c r="A264" s="1"/>
      <c r="B264" s="1"/>
      <c r="C264" s="1"/>
      <c r="D264" s="1"/>
      <c r="E264" s="13"/>
      <c r="F264" s="1"/>
      <c r="G264" s="74"/>
      <c r="H264" s="74"/>
      <c r="I264" s="74"/>
      <c r="J264" s="74"/>
      <c r="K264" s="336"/>
      <c r="L264" s="1"/>
      <c r="M264" s="74"/>
      <c r="N264" s="1"/>
      <c r="O264" s="1"/>
      <c r="P264" s="1"/>
      <c r="Q264" s="1"/>
      <c r="R264" s="1"/>
      <c r="S264" s="1"/>
      <c r="T264" s="1"/>
      <c r="U264" s="1"/>
      <c r="V264" s="1"/>
      <c r="W264" s="1"/>
      <c r="X264" s="1"/>
    </row>
    <row r="265" spans="1:24" ht="15.75" customHeight="1">
      <c r="A265" s="1"/>
      <c r="B265" s="1"/>
      <c r="C265" s="1"/>
      <c r="D265" s="1"/>
      <c r="E265" s="13"/>
      <c r="F265" s="1"/>
      <c r="G265" s="74"/>
      <c r="H265" s="74"/>
      <c r="I265" s="74"/>
      <c r="J265" s="74"/>
      <c r="K265" s="336"/>
      <c r="L265" s="1"/>
      <c r="M265" s="74"/>
      <c r="N265" s="1"/>
      <c r="O265" s="1"/>
      <c r="P265" s="1"/>
      <c r="Q265" s="1"/>
      <c r="R265" s="1"/>
      <c r="S265" s="1"/>
      <c r="T265" s="1"/>
      <c r="U265" s="1"/>
      <c r="V265" s="1"/>
      <c r="W265" s="1"/>
      <c r="X265" s="1"/>
    </row>
    <row r="266" spans="1:24" ht="15.75" customHeight="1">
      <c r="A266" s="1"/>
      <c r="B266" s="1"/>
      <c r="C266" s="1"/>
      <c r="D266" s="1"/>
      <c r="E266" s="13"/>
      <c r="F266" s="1"/>
      <c r="G266" s="74"/>
      <c r="H266" s="74"/>
      <c r="I266" s="74"/>
      <c r="J266" s="74"/>
      <c r="K266" s="336"/>
      <c r="L266" s="1"/>
      <c r="M266" s="74"/>
      <c r="N266" s="1"/>
      <c r="O266" s="1"/>
      <c r="P266" s="1"/>
      <c r="Q266" s="1"/>
      <c r="R266" s="1"/>
      <c r="S266" s="1"/>
      <c r="T266" s="1"/>
      <c r="U266" s="1"/>
      <c r="V266" s="1"/>
      <c r="W266" s="1"/>
      <c r="X266" s="1"/>
    </row>
    <row r="267" spans="1:24" ht="15.75" customHeight="1">
      <c r="A267" s="1"/>
      <c r="B267" s="1"/>
      <c r="C267" s="1"/>
      <c r="D267" s="1"/>
      <c r="E267" s="13"/>
      <c r="F267" s="1"/>
      <c r="G267" s="74"/>
      <c r="H267" s="74"/>
      <c r="I267" s="74"/>
      <c r="J267" s="74"/>
      <c r="K267" s="336"/>
      <c r="L267" s="1"/>
      <c r="M267" s="74"/>
      <c r="N267" s="1"/>
      <c r="O267" s="1"/>
      <c r="P267" s="1"/>
      <c r="Q267" s="1"/>
      <c r="R267" s="1"/>
      <c r="S267" s="1"/>
      <c r="T267" s="1"/>
      <c r="U267" s="1"/>
      <c r="V267" s="1"/>
      <c r="W267" s="1"/>
      <c r="X267" s="1"/>
    </row>
    <row r="268" spans="1:24" ht="15.75" customHeight="1">
      <c r="A268" s="1"/>
      <c r="B268" s="1"/>
      <c r="C268" s="1"/>
      <c r="D268" s="1"/>
      <c r="E268" s="13"/>
      <c r="F268" s="1"/>
      <c r="G268" s="74"/>
      <c r="H268" s="74"/>
      <c r="I268" s="74"/>
      <c r="J268" s="74"/>
      <c r="K268" s="336"/>
      <c r="L268" s="1"/>
      <c r="M268" s="74"/>
      <c r="N268" s="1"/>
      <c r="O268" s="1"/>
      <c r="P268" s="1"/>
      <c r="Q268" s="1"/>
      <c r="R268" s="1"/>
      <c r="S268" s="1"/>
      <c r="T268" s="1"/>
      <c r="U268" s="1"/>
      <c r="V268" s="1"/>
      <c r="W268" s="1"/>
      <c r="X268" s="1"/>
    </row>
    <row r="269" spans="1:24" ht="15.75" customHeight="1">
      <c r="A269" s="1"/>
      <c r="B269" s="1"/>
      <c r="C269" s="1"/>
      <c r="D269" s="1"/>
      <c r="E269" s="13"/>
      <c r="F269" s="1"/>
      <c r="G269" s="74"/>
      <c r="H269" s="74"/>
      <c r="I269" s="74"/>
      <c r="J269" s="74"/>
      <c r="K269" s="336"/>
      <c r="L269" s="1"/>
      <c r="M269" s="74"/>
      <c r="N269" s="1"/>
      <c r="O269" s="1"/>
      <c r="P269" s="1"/>
      <c r="Q269" s="1"/>
      <c r="R269" s="1"/>
      <c r="S269" s="1"/>
      <c r="T269" s="1"/>
      <c r="U269" s="1"/>
      <c r="V269" s="1"/>
      <c r="W269" s="1"/>
      <c r="X269" s="1"/>
    </row>
    <row r="270" spans="1:24" ht="15.75" customHeight="1">
      <c r="A270" s="1"/>
      <c r="B270" s="1"/>
      <c r="C270" s="1"/>
      <c r="D270" s="1"/>
      <c r="E270" s="13"/>
      <c r="F270" s="1"/>
      <c r="G270" s="74"/>
      <c r="H270" s="74"/>
      <c r="I270" s="74"/>
      <c r="J270" s="74"/>
      <c r="K270" s="336"/>
      <c r="L270" s="1"/>
      <c r="M270" s="74"/>
      <c r="N270" s="1"/>
      <c r="O270" s="1"/>
      <c r="P270" s="1"/>
      <c r="Q270" s="1"/>
      <c r="R270" s="1"/>
      <c r="S270" s="1"/>
      <c r="T270" s="1"/>
      <c r="U270" s="1"/>
      <c r="V270" s="1"/>
      <c r="W270" s="1"/>
      <c r="X270" s="1"/>
    </row>
    <row r="271" spans="1:24" ht="15.75" customHeight="1">
      <c r="A271" s="1"/>
      <c r="B271" s="1"/>
      <c r="C271" s="1"/>
      <c r="D271" s="1"/>
      <c r="E271" s="13"/>
      <c r="F271" s="1"/>
      <c r="G271" s="74"/>
      <c r="H271" s="74"/>
      <c r="I271" s="74"/>
      <c r="J271" s="74"/>
      <c r="K271" s="336"/>
      <c r="L271" s="1"/>
      <c r="M271" s="74"/>
      <c r="N271" s="1"/>
      <c r="O271" s="1"/>
      <c r="P271" s="1"/>
      <c r="Q271" s="1"/>
      <c r="R271" s="1"/>
      <c r="S271" s="1"/>
      <c r="T271" s="1"/>
      <c r="U271" s="1"/>
      <c r="V271" s="1"/>
      <c r="W271" s="1"/>
      <c r="X271" s="1"/>
    </row>
    <row r="272" spans="1:24" ht="15.75" customHeight="1">
      <c r="A272" s="1"/>
      <c r="B272" s="1"/>
      <c r="C272" s="1"/>
      <c r="D272" s="1"/>
      <c r="E272" s="13"/>
      <c r="F272" s="1"/>
      <c r="G272" s="74"/>
      <c r="H272" s="74"/>
      <c r="I272" s="74"/>
      <c r="J272" s="74"/>
      <c r="K272" s="336"/>
      <c r="L272" s="1"/>
      <c r="M272" s="74"/>
      <c r="N272" s="1"/>
      <c r="O272" s="1"/>
      <c r="P272" s="1"/>
      <c r="Q272" s="1"/>
      <c r="R272" s="1"/>
      <c r="S272" s="1"/>
      <c r="T272" s="1"/>
      <c r="U272" s="1"/>
      <c r="V272" s="1"/>
      <c r="W272" s="1"/>
      <c r="X272" s="1"/>
    </row>
    <row r="273" spans="1:24" ht="15.75" customHeight="1">
      <c r="A273" s="1"/>
      <c r="B273" s="1"/>
      <c r="C273" s="1"/>
      <c r="D273" s="1"/>
      <c r="E273" s="13"/>
      <c r="F273" s="1"/>
      <c r="G273" s="74"/>
      <c r="H273" s="74"/>
      <c r="I273" s="74"/>
      <c r="J273" s="74"/>
      <c r="K273" s="336"/>
      <c r="L273" s="1"/>
      <c r="M273" s="74"/>
      <c r="N273" s="1"/>
      <c r="O273" s="1"/>
      <c r="P273" s="1"/>
      <c r="Q273" s="1"/>
      <c r="R273" s="1"/>
      <c r="S273" s="1"/>
      <c r="T273" s="1"/>
      <c r="U273" s="1"/>
      <c r="V273" s="1"/>
      <c r="W273" s="1"/>
      <c r="X273" s="1"/>
    </row>
    <row r="274" spans="1:24" ht="15.75" customHeight="1">
      <c r="A274" s="1"/>
      <c r="B274" s="1"/>
      <c r="C274" s="1"/>
      <c r="D274" s="1"/>
      <c r="E274" s="13"/>
      <c r="F274" s="1"/>
      <c r="G274" s="74"/>
      <c r="H274" s="74"/>
      <c r="I274" s="74"/>
      <c r="J274" s="74"/>
      <c r="K274" s="336"/>
      <c r="L274" s="1"/>
      <c r="M274" s="74"/>
      <c r="N274" s="1"/>
      <c r="O274" s="1"/>
      <c r="P274" s="1"/>
      <c r="Q274" s="1"/>
      <c r="R274" s="1"/>
      <c r="S274" s="1"/>
      <c r="T274" s="1"/>
      <c r="U274" s="1"/>
      <c r="V274" s="1"/>
      <c r="W274" s="1"/>
      <c r="X274" s="1"/>
    </row>
    <row r="275" spans="1:24" ht="15.75" customHeight="1">
      <c r="A275" s="1"/>
      <c r="B275" s="1"/>
      <c r="C275" s="1"/>
      <c r="D275" s="1"/>
      <c r="E275" s="13"/>
      <c r="F275" s="1"/>
      <c r="G275" s="74"/>
      <c r="H275" s="74"/>
      <c r="I275" s="74"/>
      <c r="J275" s="74"/>
      <c r="K275" s="336"/>
      <c r="L275" s="1"/>
      <c r="M275" s="74"/>
      <c r="N275" s="1"/>
      <c r="O275" s="1"/>
      <c r="P275" s="1"/>
      <c r="Q275" s="1"/>
      <c r="R275" s="1"/>
      <c r="S275" s="1"/>
      <c r="T275" s="1"/>
      <c r="U275" s="1"/>
      <c r="V275" s="1"/>
      <c r="W275" s="1"/>
      <c r="X275" s="1"/>
    </row>
    <row r="276" spans="1:24" ht="15.75" customHeight="1">
      <c r="A276" s="1"/>
      <c r="B276" s="1"/>
      <c r="C276" s="1"/>
      <c r="D276" s="1"/>
      <c r="E276" s="13"/>
      <c r="F276" s="1"/>
      <c r="G276" s="74"/>
      <c r="H276" s="74"/>
      <c r="I276" s="74"/>
      <c r="J276" s="74"/>
      <c r="K276" s="336"/>
      <c r="L276" s="1"/>
      <c r="M276" s="74"/>
      <c r="N276" s="1"/>
      <c r="O276" s="1"/>
      <c r="P276" s="1"/>
      <c r="Q276" s="1"/>
      <c r="R276" s="1"/>
      <c r="S276" s="1"/>
      <c r="T276" s="1"/>
      <c r="U276" s="1"/>
      <c r="V276" s="1"/>
      <c r="W276" s="1"/>
      <c r="X276" s="1"/>
    </row>
    <row r="277" spans="1:24" ht="15.75" customHeight="1">
      <c r="A277" s="1"/>
      <c r="B277" s="1"/>
      <c r="C277" s="1"/>
      <c r="D277" s="1"/>
      <c r="E277" s="13"/>
      <c r="F277" s="1"/>
      <c r="G277" s="74"/>
      <c r="H277" s="74"/>
      <c r="I277" s="74"/>
      <c r="J277" s="74"/>
      <c r="K277" s="336"/>
      <c r="L277" s="1"/>
      <c r="M277" s="74"/>
      <c r="N277" s="1"/>
      <c r="O277" s="1"/>
      <c r="P277" s="1"/>
      <c r="Q277" s="1"/>
      <c r="R277" s="1"/>
      <c r="S277" s="1"/>
      <c r="T277" s="1"/>
      <c r="U277" s="1"/>
      <c r="V277" s="1"/>
      <c r="W277" s="1"/>
      <c r="X277" s="1"/>
    </row>
    <row r="278" spans="1:24" ht="15.75" customHeight="1">
      <c r="A278" s="1"/>
      <c r="B278" s="1"/>
      <c r="C278" s="1"/>
      <c r="D278" s="1"/>
      <c r="E278" s="13"/>
      <c r="F278" s="1"/>
      <c r="G278" s="74"/>
      <c r="H278" s="74"/>
      <c r="I278" s="74"/>
      <c r="J278" s="74"/>
      <c r="K278" s="336"/>
      <c r="L278" s="1"/>
      <c r="M278" s="74"/>
      <c r="N278" s="1"/>
      <c r="O278" s="1"/>
      <c r="P278" s="1"/>
      <c r="Q278" s="1"/>
      <c r="R278" s="1"/>
      <c r="S278" s="1"/>
      <c r="T278" s="1"/>
      <c r="U278" s="1"/>
      <c r="V278" s="1"/>
      <c r="W278" s="1"/>
      <c r="X278" s="1"/>
    </row>
    <row r="279" spans="1:24" ht="15.75" customHeight="1">
      <c r="A279" s="1"/>
      <c r="B279" s="1"/>
      <c r="C279" s="1"/>
      <c r="D279" s="1"/>
      <c r="E279" s="13"/>
      <c r="F279" s="1"/>
      <c r="G279" s="74"/>
      <c r="H279" s="74"/>
      <c r="I279" s="74"/>
      <c r="J279" s="74"/>
      <c r="K279" s="336"/>
      <c r="L279" s="1"/>
      <c r="M279" s="74"/>
      <c r="N279" s="1"/>
      <c r="O279" s="1"/>
      <c r="P279" s="1"/>
      <c r="Q279" s="1"/>
      <c r="R279" s="1"/>
      <c r="S279" s="1"/>
      <c r="T279" s="1"/>
      <c r="U279" s="1"/>
      <c r="V279" s="1"/>
      <c r="W279" s="1"/>
      <c r="X279" s="1"/>
    </row>
    <row r="280" spans="1:24" ht="15.75" customHeight="1">
      <c r="A280" s="1"/>
      <c r="B280" s="1"/>
      <c r="C280" s="1"/>
      <c r="D280" s="1"/>
      <c r="E280" s="13"/>
      <c r="F280" s="1"/>
      <c r="G280" s="74"/>
      <c r="H280" s="74"/>
      <c r="I280" s="74"/>
      <c r="J280" s="74"/>
      <c r="K280" s="336"/>
      <c r="L280" s="1"/>
      <c r="M280" s="74"/>
      <c r="N280" s="1"/>
      <c r="O280" s="1"/>
      <c r="P280" s="1"/>
      <c r="Q280" s="1"/>
      <c r="R280" s="1"/>
      <c r="S280" s="1"/>
      <c r="T280" s="1"/>
      <c r="U280" s="1"/>
      <c r="V280" s="1"/>
      <c r="W280" s="1"/>
      <c r="X280" s="1"/>
    </row>
    <row r="281" spans="1:24" ht="15.75" customHeight="1">
      <c r="A281" s="1"/>
      <c r="B281" s="1"/>
      <c r="C281" s="1"/>
      <c r="D281" s="1"/>
      <c r="E281" s="13"/>
      <c r="F281" s="1"/>
      <c r="G281" s="74"/>
      <c r="H281" s="74"/>
      <c r="I281" s="74"/>
      <c r="J281" s="74"/>
      <c r="K281" s="336"/>
      <c r="L281" s="1"/>
      <c r="M281" s="74"/>
      <c r="N281" s="1"/>
      <c r="O281" s="1"/>
      <c r="P281" s="1"/>
      <c r="Q281" s="1"/>
      <c r="R281" s="1"/>
      <c r="S281" s="1"/>
      <c r="T281" s="1"/>
      <c r="U281" s="1"/>
      <c r="V281" s="1"/>
      <c r="W281" s="1"/>
      <c r="X281" s="1"/>
    </row>
    <row r="282" spans="1:24" ht="15.75" customHeight="1">
      <c r="A282" s="1"/>
      <c r="B282" s="1"/>
      <c r="C282" s="1"/>
      <c r="D282" s="1"/>
      <c r="E282" s="13"/>
      <c r="F282" s="1"/>
      <c r="G282" s="74"/>
      <c r="H282" s="74"/>
      <c r="I282" s="74"/>
      <c r="J282" s="74"/>
      <c r="K282" s="336"/>
      <c r="L282" s="1"/>
      <c r="M282" s="74"/>
      <c r="N282" s="1"/>
      <c r="O282" s="1"/>
      <c r="P282" s="1"/>
      <c r="Q282" s="1"/>
      <c r="R282" s="1"/>
      <c r="S282" s="1"/>
      <c r="T282" s="1"/>
      <c r="U282" s="1"/>
      <c r="V282" s="1"/>
      <c r="W282" s="1"/>
      <c r="X282" s="1"/>
    </row>
    <row r="283" spans="1:24" ht="15.75" customHeight="1">
      <c r="A283" s="1"/>
      <c r="B283" s="1"/>
      <c r="C283" s="1"/>
      <c r="D283" s="1"/>
      <c r="E283" s="13"/>
      <c r="F283" s="1"/>
      <c r="G283" s="74"/>
      <c r="H283" s="74"/>
      <c r="I283" s="74"/>
      <c r="J283" s="74"/>
      <c r="K283" s="336"/>
      <c r="L283" s="1"/>
      <c r="M283" s="74"/>
      <c r="N283" s="1"/>
      <c r="O283" s="1"/>
      <c r="P283" s="1"/>
      <c r="Q283" s="1"/>
      <c r="R283" s="1"/>
      <c r="S283" s="1"/>
      <c r="T283" s="1"/>
      <c r="U283" s="1"/>
      <c r="V283" s="1"/>
      <c r="W283" s="1"/>
      <c r="X283" s="1"/>
    </row>
    <row r="284" spans="1:24" ht="15.75" customHeight="1">
      <c r="A284" s="1"/>
      <c r="B284" s="1"/>
      <c r="C284" s="1"/>
      <c r="D284" s="1"/>
      <c r="E284" s="13"/>
      <c r="F284" s="1"/>
      <c r="G284" s="74"/>
      <c r="H284" s="74"/>
      <c r="I284" s="74"/>
      <c r="J284" s="74"/>
      <c r="K284" s="336"/>
      <c r="L284" s="1"/>
      <c r="M284" s="74"/>
      <c r="N284" s="1"/>
      <c r="O284" s="1"/>
      <c r="P284" s="1"/>
      <c r="Q284" s="1"/>
      <c r="R284" s="1"/>
      <c r="S284" s="1"/>
      <c r="T284" s="1"/>
      <c r="U284" s="1"/>
      <c r="V284" s="1"/>
      <c r="W284" s="1"/>
      <c r="X284" s="1"/>
    </row>
    <row r="285" spans="1:24" ht="15.75" customHeight="1">
      <c r="A285" s="1"/>
      <c r="B285" s="1"/>
      <c r="C285" s="1"/>
      <c r="D285" s="1"/>
      <c r="E285" s="13"/>
      <c r="F285" s="1"/>
      <c r="G285" s="74"/>
      <c r="H285" s="74"/>
      <c r="I285" s="74"/>
      <c r="J285" s="74"/>
      <c r="K285" s="336"/>
      <c r="L285" s="1"/>
      <c r="M285" s="74"/>
      <c r="N285" s="1"/>
      <c r="O285" s="1"/>
      <c r="P285" s="1"/>
      <c r="Q285" s="1"/>
      <c r="R285" s="1"/>
      <c r="S285" s="1"/>
      <c r="T285" s="1"/>
      <c r="U285" s="1"/>
      <c r="V285" s="1"/>
      <c r="W285" s="1"/>
      <c r="X285" s="1"/>
    </row>
    <row r="286" spans="1:24" ht="15.75" customHeight="1">
      <c r="A286" s="1"/>
      <c r="B286" s="1"/>
      <c r="C286" s="1"/>
      <c r="D286" s="1"/>
      <c r="E286" s="13"/>
      <c r="F286" s="1"/>
      <c r="G286" s="74"/>
      <c r="H286" s="74"/>
      <c r="I286" s="74"/>
      <c r="J286" s="74"/>
      <c r="K286" s="336"/>
      <c r="L286" s="1"/>
      <c r="M286" s="74"/>
      <c r="N286" s="1"/>
      <c r="O286" s="1"/>
      <c r="P286" s="1"/>
      <c r="Q286" s="1"/>
      <c r="R286" s="1"/>
      <c r="S286" s="1"/>
      <c r="T286" s="1"/>
      <c r="U286" s="1"/>
      <c r="V286" s="1"/>
      <c r="W286" s="1"/>
      <c r="X286" s="1"/>
    </row>
    <row r="287" spans="1:24" ht="15.75" customHeight="1">
      <c r="A287" s="1"/>
      <c r="B287" s="1"/>
      <c r="C287" s="1"/>
      <c r="D287" s="1"/>
      <c r="E287" s="13"/>
      <c r="F287" s="1"/>
      <c r="G287" s="74"/>
      <c r="H287" s="74"/>
      <c r="I287" s="74"/>
      <c r="J287" s="74"/>
      <c r="K287" s="336"/>
      <c r="L287" s="1"/>
      <c r="M287" s="74"/>
      <c r="N287" s="1"/>
      <c r="O287" s="1"/>
      <c r="P287" s="1"/>
      <c r="Q287" s="1"/>
      <c r="R287" s="1"/>
      <c r="S287" s="1"/>
      <c r="T287" s="1"/>
      <c r="U287" s="1"/>
      <c r="V287" s="1"/>
      <c r="W287" s="1"/>
      <c r="X287" s="1"/>
    </row>
    <row r="288" spans="1:24" ht="15.75" customHeight="1">
      <c r="A288" s="1"/>
      <c r="B288" s="1"/>
      <c r="C288" s="1"/>
      <c r="D288" s="1"/>
      <c r="E288" s="13"/>
      <c r="F288" s="1"/>
      <c r="G288" s="74"/>
      <c r="H288" s="74"/>
      <c r="I288" s="74"/>
      <c r="J288" s="74"/>
      <c r="K288" s="336"/>
      <c r="L288" s="1"/>
      <c r="M288" s="74"/>
      <c r="N288" s="1"/>
      <c r="O288" s="1"/>
      <c r="P288" s="1"/>
      <c r="Q288" s="1"/>
      <c r="R288" s="1"/>
      <c r="S288" s="1"/>
      <c r="T288" s="1"/>
      <c r="U288" s="1"/>
      <c r="V288" s="1"/>
      <c r="W288" s="1"/>
      <c r="X288" s="1"/>
    </row>
    <row r="289" spans="1:24" ht="15.75" customHeight="1">
      <c r="A289" s="1"/>
      <c r="B289" s="1"/>
      <c r="C289" s="1"/>
      <c r="D289" s="1"/>
      <c r="E289" s="13"/>
      <c r="F289" s="1"/>
      <c r="G289" s="74"/>
      <c r="H289" s="74"/>
      <c r="I289" s="74"/>
      <c r="J289" s="74"/>
      <c r="K289" s="336"/>
      <c r="L289" s="1"/>
      <c r="M289" s="74"/>
      <c r="N289" s="1"/>
      <c r="O289" s="1"/>
      <c r="P289" s="1"/>
      <c r="Q289" s="1"/>
      <c r="R289" s="1"/>
      <c r="S289" s="1"/>
      <c r="T289" s="1"/>
      <c r="U289" s="1"/>
      <c r="V289" s="1"/>
      <c r="W289" s="1"/>
      <c r="X289" s="1"/>
    </row>
    <row r="290" spans="1:24" ht="15.75" customHeight="1">
      <c r="A290" s="1"/>
      <c r="B290" s="1"/>
      <c r="C290" s="1"/>
      <c r="D290" s="1"/>
      <c r="E290" s="13"/>
      <c r="F290" s="1"/>
      <c r="G290" s="74"/>
      <c r="H290" s="74"/>
      <c r="I290" s="74"/>
      <c r="J290" s="74"/>
      <c r="K290" s="336"/>
      <c r="L290" s="1"/>
      <c r="M290" s="74"/>
      <c r="N290" s="1"/>
      <c r="O290" s="1"/>
      <c r="P290" s="1"/>
      <c r="Q290" s="1"/>
      <c r="R290" s="1"/>
      <c r="S290" s="1"/>
      <c r="T290" s="1"/>
      <c r="U290" s="1"/>
      <c r="V290" s="1"/>
      <c r="W290" s="1"/>
      <c r="X290" s="1"/>
    </row>
    <row r="291" spans="1:24" ht="15.75" customHeight="1">
      <c r="A291" s="1"/>
      <c r="B291" s="1"/>
      <c r="C291" s="1"/>
      <c r="D291" s="1"/>
      <c r="E291" s="13"/>
      <c r="F291" s="1"/>
      <c r="G291" s="74"/>
      <c r="H291" s="74"/>
      <c r="I291" s="74"/>
      <c r="J291" s="74"/>
      <c r="K291" s="336"/>
      <c r="L291" s="1"/>
      <c r="M291" s="74"/>
      <c r="N291" s="1"/>
      <c r="O291" s="1"/>
      <c r="P291" s="1"/>
      <c r="Q291" s="1"/>
      <c r="R291" s="1"/>
      <c r="S291" s="1"/>
      <c r="T291" s="1"/>
      <c r="U291" s="1"/>
      <c r="V291" s="1"/>
      <c r="W291" s="1"/>
      <c r="X291" s="1"/>
    </row>
    <row r="292" spans="1:24" ht="15.75" customHeight="1">
      <c r="A292" s="1"/>
      <c r="B292" s="1"/>
      <c r="C292" s="1"/>
      <c r="D292" s="1"/>
      <c r="E292" s="13"/>
      <c r="F292" s="1"/>
      <c r="G292" s="74"/>
      <c r="H292" s="74"/>
      <c r="I292" s="74"/>
      <c r="J292" s="74"/>
      <c r="K292" s="336"/>
      <c r="L292" s="1"/>
      <c r="M292" s="74"/>
      <c r="N292" s="1"/>
      <c r="O292" s="1"/>
      <c r="P292" s="1"/>
      <c r="Q292" s="1"/>
      <c r="R292" s="1"/>
      <c r="S292" s="1"/>
      <c r="T292" s="1"/>
      <c r="U292" s="1"/>
      <c r="V292" s="1"/>
      <c r="W292" s="1"/>
      <c r="X292" s="1"/>
    </row>
    <row r="293" spans="1:24" ht="15.75" customHeight="1">
      <c r="A293" s="1"/>
      <c r="B293" s="1"/>
      <c r="C293" s="1"/>
      <c r="D293" s="1"/>
      <c r="E293" s="13"/>
      <c r="F293" s="1"/>
      <c r="G293" s="74"/>
      <c r="H293" s="74"/>
      <c r="I293" s="74"/>
      <c r="J293" s="74"/>
      <c r="K293" s="336"/>
      <c r="L293" s="1"/>
      <c r="M293" s="74"/>
      <c r="N293" s="1"/>
      <c r="O293" s="1"/>
      <c r="P293" s="1"/>
      <c r="Q293" s="1"/>
      <c r="R293" s="1"/>
      <c r="S293" s="1"/>
      <c r="T293" s="1"/>
      <c r="U293" s="1"/>
      <c r="V293" s="1"/>
      <c r="W293" s="1"/>
      <c r="X293" s="1"/>
    </row>
    <row r="294" spans="1:24" ht="15.75" customHeight="1">
      <c r="A294" s="1"/>
      <c r="B294" s="1"/>
      <c r="C294" s="1"/>
      <c r="D294" s="1"/>
      <c r="E294" s="13"/>
      <c r="F294" s="1"/>
      <c r="G294" s="74"/>
      <c r="H294" s="74"/>
      <c r="I294" s="74"/>
      <c r="J294" s="74"/>
      <c r="K294" s="336"/>
      <c r="L294" s="1"/>
      <c r="M294" s="74"/>
      <c r="N294" s="1"/>
      <c r="O294" s="1"/>
      <c r="P294" s="1"/>
      <c r="Q294" s="1"/>
      <c r="R294" s="1"/>
      <c r="S294" s="1"/>
      <c r="T294" s="1"/>
      <c r="U294" s="1"/>
      <c r="V294" s="1"/>
      <c r="W294" s="1"/>
      <c r="X294" s="1"/>
    </row>
    <row r="295" spans="1:24" ht="15.75" customHeight="1">
      <c r="A295" s="1"/>
      <c r="B295" s="1"/>
      <c r="C295" s="1"/>
      <c r="D295" s="1"/>
      <c r="E295" s="13"/>
      <c r="F295" s="1"/>
      <c r="G295" s="74"/>
      <c r="H295" s="74"/>
      <c r="I295" s="74"/>
      <c r="J295" s="74"/>
      <c r="K295" s="336"/>
      <c r="L295" s="1"/>
      <c r="M295" s="74"/>
      <c r="N295" s="1"/>
      <c r="O295" s="1"/>
      <c r="P295" s="1"/>
      <c r="Q295" s="1"/>
      <c r="R295" s="1"/>
      <c r="S295" s="1"/>
      <c r="T295" s="1"/>
      <c r="U295" s="1"/>
      <c r="V295" s="1"/>
      <c r="W295" s="1"/>
      <c r="X295" s="1"/>
    </row>
    <row r="296" spans="1:24" ht="15.75" customHeight="1">
      <c r="A296" s="1"/>
      <c r="B296" s="1"/>
      <c r="C296" s="1"/>
      <c r="D296" s="1"/>
      <c r="E296" s="13"/>
      <c r="F296" s="1"/>
      <c r="G296" s="74"/>
      <c r="H296" s="74"/>
      <c r="I296" s="74"/>
      <c r="J296" s="74"/>
      <c r="K296" s="336"/>
      <c r="L296" s="1"/>
      <c r="M296" s="74"/>
      <c r="N296" s="1"/>
      <c r="O296" s="1"/>
      <c r="P296" s="1"/>
      <c r="Q296" s="1"/>
      <c r="R296" s="1"/>
      <c r="S296" s="1"/>
      <c r="T296" s="1"/>
      <c r="U296" s="1"/>
      <c r="V296" s="1"/>
      <c r="W296" s="1"/>
      <c r="X296" s="1"/>
    </row>
    <row r="297" spans="1:24" ht="15.75" customHeight="1">
      <c r="A297" s="1"/>
      <c r="B297" s="1"/>
      <c r="C297" s="1"/>
      <c r="D297" s="1"/>
      <c r="E297" s="13"/>
      <c r="F297" s="1"/>
      <c r="G297" s="74"/>
      <c r="H297" s="74"/>
      <c r="I297" s="74"/>
      <c r="J297" s="74"/>
      <c r="K297" s="336"/>
      <c r="L297" s="1"/>
      <c r="M297" s="74"/>
      <c r="N297" s="1"/>
      <c r="O297" s="1"/>
      <c r="P297" s="1"/>
      <c r="Q297" s="1"/>
      <c r="R297" s="1"/>
      <c r="S297" s="1"/>
      <c r="T297" s="1"/>
      <c r="U297" s="1"/>
      <c r="V297" s="1"/>
      <c r="W297" s="1"/>
      <c r="X297" s="1"/>
    </row>
    <row r="298" spans="1:24" ht="15.75" customHeight="1">
      <c r="A298" s="1"/>
      <c r="B298" s="1"/>
      <c r="C298" s="1"/>
      <c r="D298" s="1"/>
      <c r="E298" s="13"/>
      <c r="F298" s="1"/>
      <c r="G298" s="74"/>
      <c r="H298" s="74"/>
      <c r="I298" s="74"/>
      <c r="J298" s="74"/>
      <c r="K298" s="336"/>
      <c r="L298" s="1"/>
      <c r="M298" s="74"/>
      <c r="N298" s="1"/>
      <c r="O298" s="1"/>
      <c r="P298" s="1"/>
      <c r="Q298" s="1"/>
      <c r="R298" s="1"/>
      <c r="S298" s="1"/>
      <c r="T298" s="1"/>
      <c r="U298" s="1"/>
      <c r="V298" s="1"/>
      <c r="W298" s="1"/>
      <c r="X298" s="1"/>
    </row>
    <row r="299" spans="1:24" ht="15.75" customHeight="1">
      <c r="A299" s="1"/>
      <c r="B299" s="1"/>
      <c r="C299" s="1"/>
      <c r="D299" s="1"/>
      <c r="E299" s="13"/>
      <c r="F299" s="1"/>
      <c r="G299" s="74"/>
      <c r="H299" s="74"/>
      <c r="I299" s="74"/>
      <c r="J299" s="74"/>
      <c r="K299" s="336"/>
      <c r="L299" s="1"/>
      <c r="M299" s="74"/>
      <c r="N299" s="1"/>
      <c r="O299" s="1"/>
      <c r="P299" s="1"/>
      <c r="Q299" s="1"/>
      <c r="R299" s="1"/>
      <c r="S299" s="1"/>
      <c r="T299" s="1"/>
      <c r="U299" s="1"/>
      <c r="V299" s="1"/>
      <c r="W299" s="1"/>
      <c r="X299" s="1"/>
    </row>
    <row r="300" spans="1:24" ht="15.75" customHeight="1">
      <c r="A300" s="1"/>
      <c r="B300" s="1"/>
      <c r="C300" s="1"/>
      <c r="D300" s="1"/>
      <c r="E300" s="13"/>
      <c r="F300" s="1"/>
      <c r="G300" s="74"/>
      <c r="H300" s="74"/>
      <c r="I300" s="74"/>
      <c r="J300" s="74"/>
      <c r="K300" s="336"/>
      <c r="L300" s="1"/>
      <c r="M300" s="74"/>
      <c r="N300" s="1"/>
      <c r="O300" s="1"/>
      <c r="P300" s="1"/>
      <c r="Q300" s="1"/>
      <c r="R300" s="1"/>
      <c r="S300" s="1"/>
      <c r="T300" s="1"/>
      <c r="U300" s="1"/>
      <c r="V300" s="1"/>
      <c r="W300" s="1"/>
      <c r="X300" s="1"/>
    </row>
    <row r="301" spans="1:24" ht="15.75" customHeight="1">
      <c r="A301" s="1"/>
      <c r="B301" s="1"/>
      <c r="C301" s="1"/>
      <c r="D301" s="1"/>
      <c r="E301" s="13"/>
      <c r="F301" s="1"/>
      <c r="G301" s="74"/>
      <c r="H301" s="74"/>
      <c r="I301" s="74"/>
      <c r="J301" s="74"/>
      <c r="K301" s="336"/>
      <c r="L301" s="1"/>
      <c r="M301" s="74"/>
      <c r="N301" s="1"/>
      <c r="O301" s="1"/>
      <c r="P301" s="1"/>
      <c r="Q301" s="1"/>
      <c r="R301" s="1"/>
      <c r="S301" s="1"/>
      <c r="T301" s="1"/>
      <c r="U301" s="1"/>
      <c r="V301" s="1"/>
      <c r="W301" s="1"/>
      <c r="X301" s="1"/>
    </row>
    <row r="302" spans="1:24" ht="15.75" customHeight="1">
      <c r="A302" s="1"/>
      <c r="B302" s="1"/>
      <c r="C302" s="1"/>
      <c r="D302" s="1"/>
      <c r="E302" s="13"/>
      <c r="F302" s="1"/>
      <c r="G302" s="74"/>
      <c r="H302" s="74"/>
      <c r="I302" s="74"/>
      <c r="J302" s="74"/>
      <c r="K302" s="336"/>
      <c r="L302" s="1"/>
      <c r="M302" s="74"/>
      <c r="N302" s="1"/>
      <c r="O302" s="1"/>
      <c r="P302" s="1"/>
      <c r="Q302" s="1"/>
      <c r="R302" s="1"/>
      <c r="S302" s="1"/>
      <c r="T302" s="1"/>
      <c r="U302" s="1"/>
      <c r="V302" s="1"/>
      <c r="W302" s="1"/>
      <c r="X302" s="1"/>
    </row>
    <row r="303" spans="1:24" ht="15.75" customHeight="1">
      <c r="A303" s="1"/>
      <c r="B303" s="1"/>
      <c r="C303" s="1"/>
      <c r="D303" s="1"/>
      <c r="E303" s="13"/>
      <c r="F303" s="1"/>
      <c r="G303" s="74"/>
      <c r="H303" s="74"/>
      <c r="I303" s="74"/>
      <c r="J303" s="74"/>
      <c r="K303" s="336"/>
      <c r="L303" s="1"/>
      <c r="M303" s="74"/>
      <c r="N303" s="1"/>
      <c r="O303" s="1"/>
      <c r="P303" s="1"/>
      <c r="Q303" s="1"/>
      <c r="R303" s="1"/>
      <c r="S303" s="1"/>
      <c r="T303" s="1"/>
      <c r="U303" s="1"/>
      <c r="V303" s="1"/>
      <c r="W303" s="1"/>
      <c r="X303" s="1"/>
    </row>
    <row r="304" spans="1:24" ht="15.75" customHeight="1">
      <c r="A304" s="1"/>
      <c r="B304" s="1"/>
      <c r="C304" s="1"/>
      <c r="D304" s="1"/>
      <c r="E304" s="13"/>
      <c r="F304" s="1"/>
      <c r="G304" s="74"/>
      <c r="H304" s="74"/>
      <c r="I304" s="74"/>
      <c r="J304" s="74"/>
      <c r="K304" s="336"/>
      <c r="L304" s="1"/>
      <c r="M304" s="74"/>
      <c r="N304" s="1"/>
      <c r="O304" s="1"/>
      <c r="P304" s="1"/>
      <c r="Q304" s="1"/>
      <c r="R304" s="1"/>
      <c r="S304" s="1"/>
      <c r="T304" s="1"/>
      <c r="U304" s="1"/>
      <c r="V304" s="1"/>
      <c r="W304" s="1"/>
      <c r="X304" s="1"/>
    </row>
    <row r="305" spans="1:24" ht="15.75" customHeight="1">
      <c r="A305" s="1"/>
      <c r="B305" s="1"/>
      <c r="C305" s="1"/>
      <c r="D305" s="1"/>
      <c r="E305" s="13"/>
      <c r="F305" s="1"/>
      <c r="G305" s="74"/>
      <c r="H305" s="74"/>
      <c r="I305" s="74"/>
      <c r="J305" s="74"/>
      <c r="K305" s="336"/>
      <c r="L305" s="1"/>
      <c r="M305" s="74"/>
      <c r="N305" s="1"/>
      <c r="O305" s="1"/>
      <c r="P305" s="1"/>
      <c r="Q305" s="1"/>
      <c r="R305" s="1"/>
      <c r="S305" s="1"/>
      <c r="T305" s="1"/>
      <c r="U305" s="1"/>
      <c r="V305" s="1"/>
      <c r="W305" s="1"/>
      <c r="X305" s="1"/>
    </row>
    <row r="306" spans="1:24" ht="15.75" customHeight="1">
      <c r="A306" s="1"/>
      <c r="B306" s="1"/>
      <c r="C306" s="1"/>
      <c r="D306" s="1"/>
      <c r="E306" s="13"/>
      <c r="F306" s="1"/>
      <c r="G306" s="74"/>
      <c r="H306" s="74"/>
      <c r="I306" s="74"/>
      <c r="J306" s="74"/>
      <c r="K306" s="336"/>
      <c r="L306" s="1"/>
      <c r="M306" s="74"/>
      <c r="N306" s="1"/>
      <c r="O306" s="1"/>
      <c r="P306" s="1"/>
      <c r="Q306" s="1"/>
      <c r="R306" s="1"/>
      <c r="S306" s="1"/>
      <c r="T306" s="1"/>
      <c r="U306" s="1"/>
      <c r="V306" s="1"/>
      <c r="W306" s="1"/>
      <c r="X306" s="1"/>
    </row>
    <row r="307" spans="1:24" ht="15.75" customHeight="1">
      <c r="A307" s="1"/>
      <c r="B307" s="1"/>
      <c r="C307" s="1"/>
      <c r="D307" s="1"/>
      <c r="E307" s="13"/>
      <c r="F307" s="1"/>
      <c r="G307" s="74"/>
      <c r="H307" s="74"/>
      <c r="I307" s="74"/>
      <c r="J307" s="74"/>
      <c r="K307" s="336"/>
      <c r="L307" s="1"/>
      <c r="M307" s="74"/>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sheetProtection algorithmName="SHA-512" hashValue="sGbfm/8dE4YnVR4VFkufxtYcbnj0eH2CWG9zBFUP8cuWhPqXnM6/2+c5Pn7qNKGlQ5B9oKiMZ+nzZ5SD+Ci5IQ==" saltValue="9hPNI5ZjoUIKRawy4DxtmQ==" spinCount="100000" sheet="1" objects="1" scenarios="1"/>
  <mergeCells count="2">
    <mergeCell ref="A3:D6"/>
    <mergeCell ref="L12:N13"/>
  </mergeCells>
  <dataValidations count="6">
    <dataValidation type="list" allowBlank="1" sqref="D93:D106" xr:uid="{00000000-0002-0000-0300-000000000000}">
      <formula1>$L$3:$L$12</formula1>
    </dataValidation>
    <dataValidation type="list" allowBlank="1" showErrorMessage="1" sqref="L18:L30" xr:uid="{00000000-0002-0000-0300-000001000000}">
      <formula1>$M$3:$M$11</formula1>
    </dataValidation>
    <dataValidation type="list" allowBlank="1" sqref="F93:F106" xr:uid="{00000000-0002-0000-0300-000002000000}">
      <formula1>$M$3:$M$9</formula1>
    </dataValidation>
    <dataValidation type="list" allowBlank="1" sqref="K35:K48 J55:J68 J73:J86" xr:uid="{00000000-0002-0000-0300-000003000000}">
      <formula1>$L$3:$L$11</formula1>
    </dataValidation>
    <dataValidation type="list" allowBlank="1" showErrorMessage="1" sqref="K17:K30" xr:uid="{00000000-0002-0000-0300-000004000000}">
      <formula1>$L$3:$L$11</formula1>
    </dataValidation>
    <dataValidation type="list" allowBlank="1" sqref="L17 L35:L48 K55:K68 K73:K86" xr:uid="{00000000-0002-0000-0300-000005000000}">
      <formula1>$M$3:$M$11</formula1>
    </dataValidation>
  </dataValidation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135"/>
    <outlinePr summaryBelow="0" summaryRight="0"/>
  </sheetPr>
  <dimension ref="A1:BB1000"/>
  <sheetViews>
    <sheetView showGridLines="0" workbookViewId="0">
      <selection activeCell="H9" sqref="H9"/>
    </sheetView>
  </sheetViews>
  <sheetFormatPr defaultColWidth="14.44140625" defaultRowHeight="15" customHeight="1"/>
  <cols>
    <col min="1" max="1" width="5.6640625" customWidth="1"/>
    <col min="2" max="2" width="7.5546875" customWidth="1"/>
    <col min="3" max="3" width="9.5546875" hidden="1" customWidth="1"/>
    <col min="4" max="4" width="24.109375" customWidth="1"/>
    <col min="5" max="5" width="28.88671875" customWidth="1"/>
    <col min="6" max="6" width="13.33203125" customWidth="1"/>
    <col min="7" max="7" width="16" customWidth="1"/>
    <col min="8" max="8" width="11.44140625" customWidth="1"/>
    <col min="9" max="10" width="12.44140625" customWidth="1"/>
    <col min="11" max="11" width="9" customWidth="1"/>
    <col min="12" max="12" width="8.88671875" customWidth="1"/>
    <col min="13" max="13" width="9.33203125" customWidth="1"/>
    <col min="14" max="14" width="11.33203125" customWidth="1"/>
    <col min="15" max="15" width="9.109375" customWidth="1"/>
    <col min="16" max="16" width="8.6640625" customWidth="1"/>
    <col min="17" max="17" width="9.109375" customWidth="1"/>
    <col min="18" max="18" width="7.33203125" customWidth="1"/>
    <col min="19" max="19" width="8.33203125" customWidth="1"/>
    <col min="20" max="20" width="2.5546875" customWidth="1"/>
    <col min="21" max="21" width="2.33203125" customWidth="1"/>
    <col min="22" max="22" width="2.88671875" customWidth="1"/>
    <col min="23" max="31" width="2.33203125" customWidth="1"/>
    <col min="32" max="33" width="4" customWidth="1"/>
    <col min="34" max="34" width="9.109375" customWidth="1"/>
    <col min="35" max="35" width="8" customWidth="1"/>
    <col min="36" max="37" width="12" customWidth="1"/>
    <col min="38" max="38" width="10.5546875" customWidth="1"/>
    <col min="39" max="39" width="12" customWidth="1"/>
    <col min="40" max="40" width="11.5546875" customWidth="1"/>
    <col min="41" max="41" width="11" customWidth="1"/>
    <col min="42" max="42" width="10.5546875" customWidth="1"/>
    <col min="43" max="43" width="12.44140625" customWidth="1"/>
    <col min="44" max="44" width="8.33203125" customWidth="1"/>
    <col min="45" max="45" width="10" customWidth="1"/>
    <col min="46" max="46" width="9.5546875" customWidth="1"/>
    <col min="47" max="54" width="17.33203125" customWidth="1"/>
  </cols>
  <sheetData>
    <row r="1" spans="1:54" ht="14.25" customHeight="1">
      <c r="A1" s="24"/>
      <c r="B1" s="90"/>
      <c r="C1" s="28"/>
      <c r="D1" s="24"/>
      <c r="E1" s="6"/>
      <c r="F1" s="27"/>
      <c r="G1" s="27"/>
      <c r="H1" s="79"/>
      <c r="I1" s="79"/>
      <c r="J1" s="79"/>
      <c r="K1" s="79"/>
      <c r="L1" s="79"/>
      <c r="M1" s="28"/>
      <c r="N1" s="28"/>
      <c r="O1" s="28"/>
      <c r="P1" s="28"/>
      <c r="Q1" s="28"/>
      <c r="R1" s="24"/>
      <c r="S1" s="24"/>
      <c r="T1" s="24"/>
      <c r="U1" s="24"/>
      <c r="V1" s="24"/>
      <c r="W1" s="24"/>
      <c r="X1" s="24"/>
      <c r="Y1" s="24"/>
      <c r="Z1" s="24"/>
      <c r="AA1" s="24"/>
      <c r="AB1" s="24"/>
      <c r="AC1" s="24"/>
      <c r="AD1" s="24"/>
      <c r="AE1" s="24"/>
      <c r="AF1" s="28"/>
      <c r="AG1" s="28"/>
      <c r="AH1" s="28"/>
      <c r="AI1" s="28"/>
      <c r="AJ1" s="92"/>
      <c r="AK1" s="92"/>
      <c r="AL1" s="92"/>
      <c r="AM1" s="94"/>
      <c r="AN1" s="94"/>
      <c r="AO1" s="94"/>
      <c r="AP1" s="28"/>
      <c r="AQ1" s="28"/>
      <c r="AR1" s="28"/>
      <c r="AS1" s="28"/>
      <c r="AT1" s="28"/>
      <c r="AU1" s="28"/>
      <c r="AV1" s="28"/>
      <c r="AW1" s="28"/>
      <c r="AX1" s="28"/>
      <c r="AY1" s="28"/>
      <c r="AZ1" s="28"/>
      <c r="BA1" s="28"/>
      <c r="BB1" s="28"/>
    </row>
    <row r="2" spans="1:54" ht="26.25" customHeight="1">
      <c r="A2" s="1"/>
      <c r="B2" s="362"/>
      <c r="C2" s="1"/>
      <c r="D2" s="1"/>
      <c r="E2" s="1"/>
      <c r="F2" s="27"/>
      <c r="G2" s="27"/>
      <c r="H2" s="79"/>
      <c r="I2" s="79"/>
      <c r="J2" s="79"/>
      <c r="K2" s="79"/>
      <c r="L2" s="79"/>
      <c r="M2" s="1"/>
      <c r="N2" s="1"/>
      <c r="O2" s="1"/>
      <c r="P2" s="1"/>
      <c r="Q2" s="1"/>
      <c r="R2" s="1"/>
      <c r="S2" s="1"/>
      <c r="T2" s="1"/>
      <c r="U2" s="1"/>
      <c r="V2" s="1"/>
      <c r="W2" s="1"/>
      <c r="X2" s="1"/>
      <c r="Y2" s="1"/>
      <c r="Z2" s="1"/>
      <c r="AA2" s="1"/>
      <c r="AB2" s="1"/>
      <c r="AC2" s="1"/>
      <c r="AD2" s="1"/>
      <c r="AE2" s="1"/>
      <c r="AF2" s="1"/>
      <c r="AG2" s="1"/>
      <c r="AH2" s="977" t="s">
        <v>539</v>
      </c>
      <c r="AI2" s="974"/>
      <c r="AJ2" s="978" t="s">
        <v>540</v>
      </c>
      <c r="AK2" s="973"/>
      <c r="AL2" s="974"/>
      <c r="AM2" s="979" t="s">
        <v>541</v>
      </c>
      <c r="AN2" s="973"/>
      <c r="AO2" s="973"/>
      <c r="AP2" s="973"/>
      <c r="AQ2" s="974"/>
      <c r="AR2" s="1"/>
    </row>
    <row r="3" spans="1:54" ht="24.75" customHeight="1">
      <c r="A3" s="1"/>
      <c r="B3" s="362" t="s">
        <v>542</v>
      </c>
      <c r="C3" s="1"/>
      <c r="D3" s="1"/>
      <c r="E3" s="1"/>
      <c r="F3" s="83" t="s">
        <v>541</v>
      </c>
      <c r="G3" s="266" t="s">
        <v>543</v>
      </c>
      <c r="H3" s="57">
        <v>0.1</v>
      </c>
      <c r="I3" s="79"/>
      <c r="J3" s="79"/>
      <c r="K3" s="79"/>
      <c r="L3" s="79"/>
      <c r="M3" s="79"/>
      <c r="N3" s="363" t="s">
        <v>539</v>
      </c>
      <c r="O3" s="364"/>
      <c r="P3" s="364"/>
      <c r="Q3" s="365" t="s">
        <v>544</v>
      </c>
      <c r="R3" s="1"/>
      <c r="S3" s="1"/>
      <c r="T3" s="1"/>
      <c r="U3" s="1"/>
      <c r="V3" s="1"/>
      <c r="W3" s="1"/>
      <c r="X3" s="1"/>
      <c r="Y3" s="1"/>
      <c r="Z3" s="1"/>
      <c r="AA3" s="1"/>
      <c r="AB3" s="1"/>
      <c r="AC3" s="1"/>
      <c r="AD3" s="1"/>
      <c r="AE3" s="1"/>
      <c r="AF3" s="1"/>
      <c r="AG3" s="1"/>
      <c r="AH3" s="366" t="s">
        <v>545</v>
      </c>
      <c r="AI3" s="366" t="s">
        <v>546</v>
      </c>
      <c r="AJ3" s="348" t="s">
        <v>104</v>
      </c>
      <c r="AK3" s="348" t="s">
        <v>547</v>
      </c>
      <c r="AL3" s="367" t="s">
        <v>548</v>
      </c>
      <c r="AM3" s="368" t="s">
        <v>104</v>
      </c>
      <c r="AN3" s="368" t="s">
        <v>547</v>
      </c>
      <c r="AO3" s="368" t="s">
        <v>549</v>
      </c>
      <c r="AP3" s="368" t="s">
        <v>550</v>
      </c>
      <c r="AQ3" s="368" t="s">
        <v>551</v>
      </c>
      <c r="AR3" s="1"/>
    </row>
    <row r="4" spans="1:54" ht="12" customHeight="1">
      <c r="A4" s="1"/>
      <c r="B4" s="970" t="s">
        <v>552</v>
      </c>
      <c r="C4" s="968"/>
      <c r="D4" s="968"/>
      <c r="E4" s="261"/>
      <c r="F4" s="83" t="s">
        <v>553</v>
      </c>
      <c r="G4" s="266" t="s">
        <v>554</v>
      </c>
      <c r="H4" s="57"/>
      <c r="I4" s="1"/>
      <c r="J4" s="1"/>
      <c r="K4" s="1"/>
      <c r="L4" s="1"/>
      <c r="M4" s="1"/>
      <c r="N4" s="1"/>
      <c r="O4" s="1"/>
      <c r="P4" s="1"/>
      <c r="Q4" s="1"/>
      <c r="R4" s="1"/>
      <c r="S4" s="1"/>
      <c r="T4" s="1"/>
      <c r="U4" s="1"/>
      <c r="V4" s="1"/>
      <c r="W4" s="1"/>
      <c r="X4" s="1"/>
      <c r="Y4" s="1"/>
      <c r="Z4" s="1"/>
      <c r="AA4" s="1"/>
      <c r="AB4" s="1"/>
      <c r="AC4" s="1"/>
      <c r="AD4" s="1"/>
      <c r="AE4" s="1"/>
      <c r="AF4" s="1"/>
      <c r="AG4" s="1"/>
      <c r="AH4" s="369">
        <f t="shared" ref="AH4:AH15" si="0">E84</f>
        <v>1</v>
      </c>
      <c r="AI4" s="370" t="s">
        <v>555</v>
      </c>
      <c r="AJ4" s="351">
        <f t="shared" ref="AJ4:AJ15" si="1">L84</f>
        <v>0</v>
      </c>
      <c r="AK4" s="351">
        <f t="shared" ref="AK4:AK15" si="2">L101</f>
        <v>0</v>
      </c>
      <c r="AL4" s="351">
        <f t="shared" ref="AL4:AL15" si="3">AK4+AJ4</f>
        <v>0</v>
      </c>
      <c r="AM4" s="351">
        <f>SUMPRODUCT(T17:T25, P17:P25)</f>
        <v>36</v>
      </c>
      <c r="AN4" s="351">
        <f>SUMPRODUCT(T30:T38, P30:P38)</f>
        <v>0</v>
      </c>
      <c r="AO4" s="351">
        <f>SUMPRODUCT(T43:T47, P43:P47)</f>
        <v>0</v>
      </c>
      <c r="AP4" s="351">
        <f>SUMPRODUCT(T53:T57, P53:P57)</f>
        <v>0</v>
      </c>
      <c r="AQ4" s="351">
        <f t="shared" ref="AQ4:AQ15" si="4">SUM(AM4:AP4)</f>
        <v>36</v>
      </c>
      <c r="AR4" s="1"/>
    </row>
    <row r="5" spans="1:54" ht="13.2">
      <c r="A5" s="1"/>
      <c r="B5" s="968"/>
      <c r="C5" s="968"/>
      <c r="D5" s="968"/>
      <c r="E5" s="261"/>
      <c r="F5" s="83" t="s">
        <v>556</v>
      </c>
      <c r="G5" s="2" t="str">
        <f>IF('Please Read First'!C11="metric", "price per 1,000L", "price per 1,000 gal")</f>
        <v>price per 1,000 gal</v>
      </c>
      <c r="H5" s="57"/>
      <c r="I5" s="1"/>
      <c r="J5" s="1"/>
      <c r="K5" s="1"/>
      <c r="L5" s="1"/>
      <c r="M5" s="1"/>
      <c r="N5" s="1"/>
      <c r="O5" s="1"/>
      <c r="P5" s="1"/>
      <c r="Q5" s="1"/>
      <c r="R5" s="1"/>
      <c r="S5" s="1"/>
      <c r="T5" s="1"/>
      <c r="U5" s="1"/>
      <c r="V5" s="1"/>
      <c r="W5" s="1"/>
      <c r="X5" s="1"/>
      <c r="Y5" s="1"/>
      <c r="Z5" s="1"/>
      <c r="AA5" s="1"/>
      <c r="AB5" s="1"/>
      <c r="AC5" s="1"/>
      <c r="AD5" s="1"/>
      <c r="AE5" s="1"/>
      <c r="AF5" s="1"/>
      <c r="AG5" s="1"/>
      <c r="AH5" s="369">
        <f t="shared" si="0"/>
        <v>2</v>
      </c>
      <c r="AI5" s="370" t="s">
        <v>557</v>
      </c>
      <c r="AJ5" s="351">
        <f t="shared" si="1"/>
        <v>0</v>
      </c>
      <c r="AK5" s="351">
        <f t="shared" si="2"/>
        <v>0</v>
      </c>
      <c r="AL5" s="351">
        <f t="shared" si="3"/>
        <v>0</v>
      </c>
      <c r="AM5" s="351">
        <f>SUMPRODUCT(U17:U25, P17:P25)</f>
        <v>36</v>
      </c>
      <c r="AN5" s="351">
        <f>SUMPRODUCT(U30:U38, P30:P38)</f>
        <v>0</v>
      </c>
      <c r="AO5" s="351">
        <f>SUMPRODUCT(U43:U47, P43:P47)</f>
        <v>0</v>
      </c>
      <c r="AP5" s="351">
        <f>SUMPRODUCT(U53:U57, P53:P57)</f>
        <v>0</v>
      </c>
      <c r="AQ5" s="351">
        <f t="shared" si="4"/>
        <v>36</v>
      </c>
      <c r="AR5" s="1"/>
    </row>
    <row r="6" spans="1:54" ht="19.5" customHeight="1">
      <c r="A6" s="1"/>
      <c r="B6" s="968"/>
      <c r="C6" s="968"/>
      <c r="D6" s="968"/>
      <c r="E6" s="261"/>
      <c r="F6" s="83" t="s">
        <v>558</v>
      </c>
      <c r="G6" s="83" t="s">
        <v>559</v>
      </c>
      <c r="H6" s="355" t="s">
        <v>76</v>
      </c>
      <c r="I6" s="355" t="s">
        <v>77</v>
      </c>
      <c r="J6" s="355" t="s">
        <v>78</v>
      </c>
      <c r="K6" s="355" t="s">
        <v>79</v>
      </c>
      <c r="L6" s="1"/>
      <c r="M6" s="1"/>
      <c r="N6" s="1"/>
      <c r="O6" s="1"/>
      <c r="P6" s="1"/>
      <c r="Q6" s="1"/>
      <c r="R6" s="1"/>
      <c r="S6" s="1"/>
      <c r="T6" s="1"/>
      <c r="U6" s="1"/>
      <c r="V6" s="1"/>
      <c r="W6" s="1"/>
      <c r="X6" s="1"/>
      <c r="Y6" s="1"/>
      <c r="Z6" s="1"/>
      <c r="AA6" s="1"/>
      <c r="AB6" s="1"/>
      <c r="AC6" s="1"/>
      <c r="AD6" s="1"/>
      <c r="AE6" s="1"/>
      <c r="AF6" s="1"/>
      <c r="AG6" s="1"/>
      <c r="AH6" s="369">
        <f t="shared" si="0"/>
        <v>3</v>
      </c>
      <c r="AI6" s="370" t="s">
        <v>560</v>
      </c>
      <c r="AJ6" s="351">
        <f t="shared" si="1"/>
        <v>0</v>
      </c>
      <c r="AK6" s="351">
        <f t="shared" si="2"/>
        <v>0</v>
      </c>
      <c r="AL6" s="351">
        <f t="shared" si="3"/>
        <v>0</v>
      </c>
      <c r="AM6" s="351">
        <f>SUMPRODUCT(V17:V25, P17:P25)</f>
        <v>0</v>
      </c>
      <c r="AN6" s="351">
        <f>SUMPRODUCT(V30:V38, P30:P38)</f>
        <v>0</v>
      </c>
      <c r="AO6" s="351">
        <f>SUMPRODUCT(V43:V47, P43:P47)</f>
        <v>0</v>
      </c>
      <c r="AP6" s="351">
        <f>SUMPRODUCT(V53:V57, P53:P57)</f>
        <v>0</v>
      </c>
      <c r="AQ6" s="351">
        <f t="shared" si="4"/>
        <v>0</v>
      </c>
      <c r="AR6" s="1"/>
    </row>
    <row r="7" spans="1:54" ht="13.2">
      <c r="A7" s="1"/>
      <c r="B7" s="968"/>
      <c r="C7" s="968"/>
      <c r="D7" s="968"/>
      <c r="E7" s="261"/>
      <c r="F7" s="371" t="s">
        <v>542</v>
      </c>
      <c r="G7" s="372"/>
      <c r="H7" s="58">
        <f>SUM(G12:R12)</f>
        <v>360</v>
      </c>
      <c r="I7" s="58">
        <f t="shared" ref="I7:K7" si="5">H7*(1+$G$7)</f>
        <v>360</v>
      </c>
      <c r="J7" s="58">
        <f t="shared" si="5"/>
        <v>360</v>
      </c>
      <c r="K7" s="58">
        <f t="shared" si="5"/>
        <v>360</v>
      </c>
      <c r="L7" s="1"/>
      <c r="M7" s="1"/>
      <c r="N7" s="1"/>
      <c r="O7" s="1"/>
      <c r="P7" s="1"/>
      <c r="Q7" s="1"/>
      <c r="R7" s="1"/>
      <c r="S7" s="1"/>
      <c r="T7" s="1"/>
      <c r="U7" s="1"/>
      <c r="V7" s="1"/>
      <c r="W7" s="1"/>
      <c r="X7" s="1"/>
      <c r="Y7" s="1"/>
      <c r="Z7" s="1"/>
      <c r="AA7" s="1"/>
      <c r="AB7" s="1"/>
      <c r="AC7" s="373"/>
      <c r="AD7" s="1"/>
      <c r="AE7" s="1"/>
      <c r="AF7" s="28"/>
      <c r="AG7" s="28"/>
      <c r="AH7" s="369">
        <f t="shared" si="0"/>
        <v>4</v>
      </c>
      <c r="AI7" s="370" t="s">
        <v>561</v>
      </c>
      <c r="AJ7" s="351">
        <f t="shared" si="1"/>
        <v>0</v>
      </c>
      <c r="AK7" s="351">
        <f t="shared" si="2"/>
        <v>0</v>
      </c>
      <c r="AL7" s="351">
        <f t="shared" si="3"/>
        <v>0</v>
      </c>
      <c r="AM7" s="351">
        <f>SUMPRODUCT(W17:W25, P17:P25)</f>
        <v>36</v>
      </c>
      <c r="AN7" s="351">
        <f>SUMPRODUCT(W30:W38, P30:P38)</f>
        <v>0</v>
      </c>
      <c r="AO7" s="351">
        <f>SUMPRODUCT(W43:W47, P43:P47)</f>
        <v>0</v>
      </c>
      <c r="AP7" s="351">
        <f>SUMPRODUCT(W53:W57, P53:P57)</f>
        <v>0</v>
      </c>
      <c r="AQ7" s="351">
        <f t="shared" si="4"/>
        <v>36</v>
      </c>
      <c r="AR7" s="28"/>
      <c r="AS7" s="28"/>
      <c r="AT7" s="28"/>
    </row>
    <row r="8" spans="1:54" ht="12" customHeight="1">
      <c r="A8" s="1"/>
      <c r="B8" s="968"/>
      <c r="C8" s="968"/>
      <c r="D8" s="968"/>
      <c r="E8" s="261"/>
      <c r="F8" s="206" t="s">
        <v>562</v>
      </c>
      <c r="G8" s="374">
        <f>'2 yr monthly cash flow'!B8</f>
        <v>6</v>
      </c>
      <c r="H8" s="361">
        <f>'2 yr monthly cash flow'!C8</f>
        <v>7</v>
      </c>
      <c r="I8" s="375">
        <f>'2 yr monthly cash flow'!D8</f>
        <v>8</v>
      </c>
      <c r="J8" s="375">
        <f>'2 yr monthly cash flow'!E8</f>
        <v>9</v>
      </c>
      <c r="K8" s="375">
        <f>'2 yr monthly cash flow'!F8</f>
        <v>10</v>
      </c>
      <c r="L8" s="375">
        <f>'2 yr monthly cash flow'!G8</f>
        <v>11</v>
      </c>
      <c r="M8" s="375">
        <f>'2 yr monthly cash flow'!H8</f>
        <v>12</v>
      </c>
      <c r="N8" s="375">
        <f>'2 yr monthly cash flow'!I8</f>
        <v>1</v>
      </c>
      <c r="O8" s="375">
        <f>'2 yr monthly cash flow'!J8</f>
        <v>2</v>
      </c>
      <c r="P8" s="375">
        <f>'2 yr monthly cash flow'!K8</f>
        <v>3</v>
      </c>
      <c r="Q8" s="375">
        <f>'2 yr monthly cash flow'!L8</f>
        <v>4</v>
      </c>
      <c r="R8" s="375">
        <f>'2 yr monthly cash flow'!M8</f>
        <v>5</v>
      </c>
      <c r="S8" s="1"/>
      <c r="T8" s="1"/>
      <c r="U8" s="376"/>
      <c r="V8" s="376"/>
      <c r="W8" s="376"/>
      <c r="X8" s="376"/>
      <c r="Y8" s="376"/>
      <c r="Z8" s="376"/>
      <c r="AA8" s="376"/>
      <c r="AB8" s="1"/>
      <c r="AC8" s="1"/>
      <c r="AD8" s="1"/>
      <c r="AE8" s="1"/>
      <c r="AF8" s="376"/>
      <c r="AG8" s="376"/>
      <c r="AH8" s="369">
        <f t="shared" si="0"/>
        <v>5</v>
      </c>
      <c r="AI8" s="370" t="s">
        <v>563</v>
      </c>
      <c r="AJ8" s="351">
        <f t="shared" si="1"/>
        <v>0</v>
      </c>
      <c r="AK8" s="351">
        <f t="shared" si="2"/>
        <v>0</v>
      </c>
      <c r="AL8" s="351">
        <f t="shared" si="3"/>
        <v>0</v>
      </c>
      <c r="AM8" s="351">
        <f>SUMPRODUCT(X17:X25, P17:P25)</f>
        <v>0</v>
      </c>
      <c r="AN8" s="351">
        <f>SUMPRODUCT(X30:X38, P30:P38)</f>
        <v>0</v>
      </c>
      <c r="AO8" s="351">
        <f>SUMPRODUCT(X43:X47, P43:P47)</f>
        <v>0</v>
      </c>
      <c r="AP8" s="351">
        <f>SUMPRODUCT(X53:X57, P53:P57)</f>
        <v>0</v>
      </c>
      <c r="AQ8" s="351">
        <f t="shared" si="4"/>
        <v>0</v>
      </c>
      <c r="AR8" s="376"/>
      <c r="AS8" s="28"/>
      <c r="AT8" s="28"/>
    </row>
    <row r="9" spans="1:54" ht="17.25" customHeight="1">
      <c r="A9" s="1"/>
      <c r="B9" s="968"/>
      <c r="C9" s="968"/>
      <c r="D9" s="968"/>
      <c r="E9" s="261"/>
      <c r="F9" s="377" t="s">
        <v>564</v>
      </c>
      <c r="G9" s="378">
        <f>IFERROR(LOOKUP(G8,$AH$4:$AH$15,$AL$4:$AL$15),0)</f>
        <v>0</v>
      </c>
      <c r="H9" s="378">
        <f t="shared" ref="H9:R9" si="6">LOOKUP(H8, $AH$4:$AH$15, $AL$4:$AL$15)</f>
        <v>0</v>
      </c>
      <c r="I9" s="378">
        <f t="shared" si="6"/>
        <v>0</v>
      </c>
      <c r="J9" s="378">
        <f t="shared" si="6"/>
        <v>0</v>
      </c>
      <c r="K9" s="378">
        <f t="shared" si="6"/>
        <v>0</v>
      </c>
      <c r="L9" s="378">
        <f t="shared" si="6"/>
        <v>0</v>
      </c>
      <c r="M9" s="378">
        <f t="shared" si="6"/>
        <v>0</v>
      </c>
      <c r="N9" s="378">
        <f t="shared" si="6"/>
        <v>0</v>
      </c>
      <c r="O9" s="378">
        <f t="shared" si="6"/>
        <v>0</v>
      </c>
      <c r="P9" s="378">
        <f t="shared" si="6"/>
        <v>0</v>
      </c>
      <c r="Q9" s="378">
        <f t="shared" si="6"/>
        <v>0</v>
      </c>
      <c r="R9" s="378">
        <f t="shared" si="6"/>
        <v>0</v>
      </c>
      <c r="S9" s="1"/>
      <c r="T9" s="1"/>
      <c r="U9" s="253"/>
      <c r="V9" s="253"/>
      <c r="W9" s="253"/>
      <c r="X9" s="253"/>
      <c r="Y9" s="253"/>
      <c r="Z9" s="253"/>
      <c r="AA9" s="253"/>
      <c r="AB9" s="1"/>
      <c r="AC9" s="1"/>
      <c r="AD9" s="1"/>
      <c r="AE9" s="1"/>
      <c r="AF9" s="253"/>
      <c r="AG9" s="253"/>
      <c r="AH9" s="369">
        <f t="shared" si="0"/>
        <v>6</v>
      </c>
      <c r="AI9" s="370" t="s">
        <v>565</v>
      </c>
      <c r="AJ9" s="351">
        <f t="shared" si="1"/>
        <v>0</v>
      </c>
      <c r="AK9" s="351">
        <f t="shared" si="2"/>
        <v>0</v>
      </c>
      <c r="AL9" s="351">
        <f t="shared" si="3"/>
        <v>0</v>
      </c>
      <c r="AM9" s="351">
        <f>SUMPRODUCT(Y17:Y25, P17:P25)</f>
        <v>36</v>
      </c>
      <c r="AN9" s="351">
        <f>SUMPRODUCT(Y30:Y38, P30:P38)</f>
        <v>0</v>
      </c>
      <c r="AO9" s="351">
        <f>SUMPRODUCT(Y43:Y47, P43:P47)</f>
        <v>0</v>
      </c>
      <c r="AP9" s="351">
        <f>SUMPRODUCT(Y53:Y57, P53:P57)</f>
        <v>0</v>
      </c>
      <c r="AQ9" s="351">
        <f t="shared" si="4"/>
        <v>36</v>
      </c>
      <c r="AR9" s="379"/>
      <c r="AS9" s="28"/>
      <c r="AT9" s="28"/>
    </row>
    <row r="10" spans="1:54" ht="15.75" customHeight="1">
      <c r="A10" s="1"/>
      <c r="B10" s="968"/>
      <c r="C10" s="968"/>
      <c r="D10" s="968"/>
      <c r="E10" s="261"/>
      <c r="F10" s="377" t="s">
        <v>541</v>
      </c>
      <c r="G10" s="378">
        <f>IFERROR(LOOKUP(G8,$AH$4:$AH$15,$AQ$4:$AQ$15),0)</f>
        <v>36</v>
      </c>
      <c r="H10" s="378">
        <f t="shared" ref="H10:R10" si="7">LOOKUP(H8, $AH$4:$AH$15, $AQ$4:$AQ$15)</f>
        <v>36</v>
      </c>
      <c r="I10" s="378">
        <f t="shared" si="7"/>
        <v>36</v>
      </c>
      <c r="J10" s="378">
        <f t="shared" si="7"/>
        <v>36</v>
      </c>
      <c r="K10" s="378">
        <f t="shared" si="7"/>
        <v>36</v>
      </c>
      <c r="L10" s="378">
        <f t="shared" si="7"/>
        <v>36</v>
      </c>
      <c r="M10" s="378">
        <f t="shared" si="7"/>
        <v>36</v>
      </c>
      <c r="N10" s="378">
        <f t="shared" si="7"/>
        <v>36</v>
      </c>
      <c r="O10" s="378">
        <f t="shared" si="7"/>
        <v>36</v>
      </c>
      <c r="P10" s="378">
        <f t="shared" si="7"/>
        <v>0</v>
      </c>
      <c r="Q10" s="378">
        <f t="shared" si="7"/>
        <v>36</v>
      </c>
      <c r="R10" s="378">
        <f t="shared" si="7"/>
        <v>0</v>
      </c>
      <c r="S10" s="1"/>
      <c r="T10" s="1"/>
      <c r="U10" s="253"/>
      <c r="V10" s="253"/>
      <c r="W10" s="253"/>
      <c r="X10" s="253"/>
      <c r="Y10" s="253"/>
      <c r="Z10" s="253"/>
      <c r="AA10" s="253"/>
      <c r="AB10" s="1"/>
      <c r="AC10" s="1"/>
      <c r="AD10" s="1"/>
      <c r="AE10" s="1"/>
      <c r="AF10" s="253"/>
      <c r="AG10" s="253"/>
      <c r="AH10" s="369">
        <f t="shared" si="0"/>
        <v>7</v>
      </c>
      <c r="AI10" s="370" t="s">
        <v>566</v>
      </c>
      <c r="AJ10" s="351">
        <f t="shared" si="1"/>
        <v>0</v>
      </c>
      <c r="AK10" s="351">
        <f t="shared" si="2"/>
        <v>0</v>
      </c>
      <c r="AL10" s="351">
        <f t="shared" si="3"/>
        <v>0</v>
      </c>
      <c r="AM10" s="351">
        <f>SUMPRODUCT(Z17:Z25, P17:P25)</f>
        <v>36</v>
      </c>
      <c r="AN10" s="351">
        <f>SUMPRODUCT(Z30:Z38, P30:P38)</f>
        <v>0</v>
      </c>
      <c r="AO10" s="351">
        <f>SUMPRODUCT(Z43:Z47, P43:P47)</f>
        <v>0</v>
      </c>
      <c r="AP10" s="351">
        <f>SUMPRODUCT(Z53:Z57, P53:P57)</f>
        <v>0</v>
      </c>
      <c r="AQ10" s="351">
        <f t="shared" si="4"/>
        <v>36</v>
      </c>
      <c r="AR10" s="379"/>
      <c r="AS10" s="28"/>
      <c r="AT10" s="28"/>
    </row>
    <row r="11" spans="1:54" ht="12" customHeight="1">
      <c r="A11" s="1"/>
      <c r="B11" s="968"/>
      <c r="C11" s="968"/>
      <c r="D11" s="968"/>
      <c r="E11" s="261"/>
      <c r="F11" s="377" t="s">
        <v>556</v>
      </c>
      <c r="G11" s="378">
        <f>$H$5*F79/1000</f>
        <v>0</v>
      </c>
      <c r="H11" s="58">
        <f t="shared" ref="H11:R11" si="8">$H$5*$F$76/1000</f>
        <v>0</v>
      </c>
      <c r="I11" s="58">
        <f t="shared" si="8"/>
        <v>0</v>
      </c>
      <c r="J11" s="58">
        <f t="shared" si="8"/>
        <v>0</v>
      </c>
      <c r="K11" s="58">
        <f t="shared" si="8"/>
        <v>0</v>
      </c>
      <c r="L11" s="58">
        <f t="shared" si="8"/>
        <v>0</v>
      </c>
      <c r="M11" s="58">
        <f t="shared" si="8"/>
        <v>0</v>
      </c>
      <c r="N11" s="58">
        <f t="shared" si="8"/>
        <v>0</v>
      </c>
      <c r="O11" s="58">
        <f t="shared" si="8"/>
        <v>0</v>
      </c>
      <c r="P11" s="58">
        <f t="shared" si="8"/>
        <v>0</v>
      </c>
      <c r="Q11" s="58">
        <f t="shared" si="8"/>
        <v>0</v>
      </c>
      <c r="R11" s="58">
        <f t="shared" si="8"/>
        <v>0</v>
      </c>
      <c r="S11" s="1"/>
      <c r="T11" s="1"/>
      <c r="U11" s="380"/>
      <c r="V11" s="380"/>
      <c r="W11" s="380"/>
      <c r="X11" s="380"/>
      <c r="Y11" s="380"/>
      <c r="Z11" s="380"/>
      <c r="AA11" s="380"/>
      <c r="AB11" s="1"/>
      <c r="AC11" s="1"/>
      <c r="AD11" s="1"/>
      <c r="AE11" s="1"/>
      <c r="AF11" s="380"/>
      <c r="AG11" s="380"/>
      <c r="AH11" s="369">
        <f t="shared" si="0"/>
        <v>8</v>
      </c>
      <c r="AI11" s="370" t="s">
        <v>567</v>
      </c>
      <c r="AJ11" s="351">
        <f t="shared" si="1"/>
        <v>0</v>
      </c>
      <c r="AK11" s="351">
        <f t="shared" si="2"/>
        <v>0</v>
      </c>
      <c r="AL11" s="351">
        <f t="shared" si="3"/>
        <v>0</v>
      </c>
      <c r="AM11" s="351">
        <f>SUMPRODUCT(AA17:AA25, P17:P25)</f>
        <v>36</v>
      </c>
      <c r="AN11" s="351">
        <f>SUMPRODUCT(AA30:AA38, P30:P38)</f>
        <v>0</v>
      </c>
      <c r="AO11" s="351">
        <f>SUMPRODUCT(AA43:AA47, P43:P47)</f>
        <v>0</v>
      </c>
      <c r="AP11" s="351">
        <f>SUMPRODUCT(AA53:AA57, P53:P57)</f>
        <v>0</v>
      </c>
      <c r="AQ11" s="351">
        <f t="shared" si="4"/>
        <v>36</v>
      </c>
      <c r="AR11" s="381"/>
      <c r="AS11" s="28"/>
      <c r="AT11" s="28"/>
    </row>
    <row r="12" spans="1:54" ht="12" customHeight="1">
      <c r="A12" s="1"/>
      <c r="B12" s="968"/>
      <c r="C12" s="968"/>
      <c r="D12" s="968"/>
      <c r="E12" s="261"/>
      <c r="F12" s="48" t="s">
        <v>568</v>
      </c>
      <c r="G12" s="382">
        <f t="shared" ref="G12:R12" si="9">SUM(G9:G11)</f>
        <v>36</v>
      </c>
      <c r="H12" s="382">
        <f t="shared" si="9"/>
        <v>36</v>
      </c>
      <c r="I12" s="75">
        <f t="shared" si="9"/>
        <v>36</v>
      </c>
      <c r="J12" s="75">
        <f t="shared" si="9"/>
        <v>36</v>
      </c>
      <c r="K12" s="75">
        <f t="shared" si="9"/>
        <v>36</v>
      </c>
      <c r="L12" s="75">
        <f t="shared" si="9"/>
        <v>36</v>
      </c>
      <c r="M12" s="75">
        <f t="shared" si="9"/>
        <v>36</v>
      </c>
      <c r="N12" s="75">
        <f t="shared" si="9"/>
        <v>36</v>
      </c>
      <c r="O12" s="75">
        <f t="shared" si="9"/>
        <v>36</v>
      </c>
      <c r="P12" s="75">
        <f t="shared" si="9"/>
        <v>0</v>
      </c>
      <c r="Q12" s="75">
        <f t="shared" si="9"/>
        <v>36</v>
      </c>
      <c r="R12" s="75">
        <f t="shared" si="9"/>
        <v>0</v>
      </c>
      <c r="S12" s="1"/>
      <c r="T12" s="1"/>
      <c r="U12" s="253"/>
      <c r="V12" s="253"/>
      <c r="W12" s="253"/>
      <c r="X12" s="253"/>
      <c r="Y12" s="253"/>
      <c r="Z12" s="253"/>
      <c r="AA12" s="253"/>
      <c r="AB12" s="1"/>
      <c r="AC12" s="1"/>
      <c r="AD12" s="1"/>
      <c r="AE12" s="1"/>
      <c r="AF12" s="253"/>
      <c r="AG12" s="253"/>
      <c r="AH12" s="369">
        <f t="shared" si="0"/>
        <v>9</v>
      </c>
      <c r="AI12" s="370" t="s">
        <v>569</v>
      </c>
      <c r="AJ12" s="351">
        <f t="shared" si="1"/>
        <v>0</v>
      </c>
      <c r="AK12" s="351">
        <f t="shared" si="2"/>
        <v>0</v>
      </c>
      <c r="AL12" s="351">
        <f t="shared" si="3"/>
        <v>0</v>
      </c>
      <c r="AM12" s="351">
        <f>SUMPRODUCT(AB17:AB25, P17:P25)</f>
        <v>36</v>
      </c>
      <c r="AN12" s="351">
        <f>SUMPRODUCT(AB30:AB38, P30:P38)</f>
        <v>0</v>
      </c>
      <c r="AO12" s="351">
        <f>SUMPRODUCT(AB43:AB47, P43:P47)</f>
        <v>0</v>
      </c>
      <c r="AP12" s="351">
        <f>SUMPRODUCT(AB53:AB57, P53:P57)</f>
        <v>0</v>
      </c>
      <c r="AQ12" s="351">
        <f t="shared" si="4"/>
        <v>36</v>
      </c>
      <c r="AR12" s="379"/>
      <c r="AS12" s="28"/>
      <c r="AT12" s="28"/>
    </row>
    <row r="13" spans="1:54" ht="16.5" customHeight="1">
      <c r="A13" s="1"/>
      <c r="B13" s="383"/>
      <c r="C13" s="383"/>
      <c r="D13" s="383"/>
      <c r="E13" s="384"/>
      <c r="F13" s="384"/>
      <c r="G13" s="385"/>
      <c r="H13" s="385"/>
      <c r="I13" s="385"/>
      <c r="J13" s="385"/>
      <c r="K13" s="385"/>
      <c r="L13" s="385"/>
      <c r="M13" s="385"/>
      <c r="N13" s="385"/>
      <c r="O13" s="383"/>
      <c r="P13" s="383"/>
      <c r="Q13" s="383"/>
      <c r="R13" s="383"/>
      <c r="S13" s="383"/>
      <c r="T13" s="383"/>
      <c r="U13" s="383"/>
      <c r="V13" s="383"/>
      <c r="W13" s="383"/>
      <c r="X13" s="383"/>
      <c r="Y13" s="383"/>
      <c r="Z13" s="383"/>
      <c r="AA13" s="383"/>
      <c r="AB13" s="383"/>
      <c r="AC13" s="383"/>
      <c r="AD13" s="383"/>
      <c r="AE13" s="383"/>
      <c r="AF13" s="383"/>
      <c r="AG13" s="383"/>
      <c r="AH13" s="369">
        <f t="shared" si="0"/>
        <v>10</v>
      </c>
      <c r="AI13" s="370" t="s">
        <v>570</v>
      </c>
      <c r="AJ13" s="351">
        <f t="shared" si="1"/>
        <v>0</v>
      </c>
      <c r="AK13" s="351">
        <f t="shared" si="2"/>
        <v>0</v>
      </c>
      <c r="AL13" s="351">
        <f t="shared" si="3"/>
        <v>0</v>
      </c>
      <c r="AM13" s="351">
        <f>SUMPRODUCT(AC17:AC25, P17:P25)</f>
        <v>36</v>
      </c>
      <c r="AN13" s="351">
        <f>SUMPRODUCT(AC30:AC38, P30:P38)</f>
        <v>0</v>
      </c>
      <c r="AO13" s="351">
        <f>SUMPRODUCT(AC43:AC47, P43:P47)</f>
        <v>0</v>
      </c>
      <c r="AP13" s="351">
        <f>SUMPRODUCT(AC53:AC57, P53:P57)</f>
        <v>0</v>
      </c>
      <c r="AQ13" s="351">
        <f t="shared" si="4"/>
        <v>36</v>
      </c>
      <c r="AR13" s="1"/>
    </row>
    <row r="14" spans="1:54" ht="12" customHeight="1">
      <c r="A14" s="13"/>
      <c r="B14" s="386" t="s">
        <v>104</v>
      </c>
      <c r="C14" s="13"/>
      <c r="D14" s="13"/>
      <c r="E14" s="257"/>
      <c r="F14" s="336"/>
      <c r="G14" s="336"/>
      <c r="H14" s="336"/>
      <c r="I14" s="1"/>
      <c r="J14" s="1"/>
      <c r="K14" s="336"/>
      <c r="L14" s="336"/>
      <c r="M14" s="336"/>
      <c r="N14" s="336"/>
      <c r="O14" s="336"/>
      <c r="P14" s="13"/>
      <c r="Q14" s="13"/>
      <c r="R14" s="13"/>
      <c r="S14" s="13"/>
      <c r="T14" s="13"/>
      <c r="U14" s="13"/>
      <c r="V14" s="13"/>
      <c r="W14" s="13"/>
      <c r="X14" s="13"/>
      <c r="Y14" s="13"/>
      <c r="Z14" s="13"/>
      <c r="AA14" s="13"/>
      <c r="AB14" s="13"/>
      <c r="AC14" s="13"/>
      <c r="AD14" s="13"/>
      <c r="AE14" s="13"/>
      <c r="AF14" s="13"/>
      <c r="AG14" s="13"/>
      <c r="AH14" s="369">
        <f t="shared" si="0"/>
        <v>11</v>
      </c>
      <c r="AI14" s="370" t="s">
        <v>571</v>
      </c>
      <c r="AJ14" s="351">
        <f t="shared" si="1"/>
        <v>0</v>
      </c>
      <c r="AK14" s="351">
        <f t="shared" si="2"/>
        <v>0</v>
      </c>
      <c r="AL14" s="351">
        <f t="shared" si="3"/>
        <v>0</v>
      </c>
      <c r="AM14" s="351">
        <f>SUMPRODUCT(AD17:AD25, P17:P25)</f>
        <v>36</v>
      </c>
      <c r="AN14" s="351">
        <f>SUMPRODUCT(AD30:AD38, P30:P38)</f>
        <v>0</v>
      </c>
      <c r="AO14" s="351">
        <f>SUMPRODUCT(AD43:AD47, P43:P47)</f>
        <v>0</v>
      </c>
      <c r="AP14" s="351">
        <f>SUMPRODUCT(AD53:AD57, P53:P57)</f>
        <v>0</v>
      </c>
      <c r="AQ14" s="351">
        <f t="shared" si="4"/>
        <v>36</v>
      </c>
      <c r="AR14" s="1"/>
    </row>
    <row r="15" spans="1:54" ht="24" customHeight="1">
      <c r="A15" s="13"/>
      <c r="B15" s="387" t="s">
        <v>572</v>
      </c>
      <c r="C15" s="387" t="s">
        <v>573</v>
      </c>
      <c r="D15" s="387" t="s">
        <v>574</v>
      </c>
      <c r="E15" s="387" t="s">
        <v>575</v>
      </c>
      <c r="F15" s="388" t="s">
        <v>576</v>
      </c>
      <c r="G15" s="388" t="s">
        <v>577</v>
      </c>
      <c r="H15" s="388" t="s">
        <v>578</v>
      </c>
      <c r="I15" s="388" t="s">
        <v>579</v>
      </c>
      <c r="J15" s="388" t="s">
        <v>580</v>
      </c>
      <c r="K15" s="388" t="s">
        <v>581</v>
      </c>
      <c r="L15" s="388" t="s">
        <v>582</v>
      </c>
      <c r="M15" s="387" t="s">
        <v>583</v>
      </c>
      <c r="N15" s="387" t="s">
        <v>584</v>
      </c>
      <c r="O15" s="389" t="s">
        <v>585</v>
      </c>
      <c r="P15" s="387" t="s">
        <v>586</v>
      </c>
      <c r="Q15" s="387" t="s">
        <v>587</v>
      </c>
      <c r="R15" s="388" t="s">
        <v>588</v>
      </c>
      <c r="S15" s="388" t="s">
        <v>589</v>
      </c>
      <c r="T15" s="980" t="s">
        <v>590</v>
      </c>
      <c r="U15" s="973"/>
      <c r="V15" s="973"/>
      <c r="W15" s="973"/>
      <c r="X15" s="973"/>
      <c r="Y15" s="973"/>
      <c r="Z15" s="973"/>
      <c r="AA15" s="973"/>
      <c r="AB15" s="973"/>
      <c r="AC15" s="973"/>
      <c r="AD15" s="973"/>
      <c r="AE15" s="974"/>
      <c r="AF15" s="1"/>
      <c r="AG15" s="1"/>
      <c r="AH15" s="369">
        <f t="shared" si="0"/>
        <v>12</v>
      </c>
      <c r="AI15" s="370" t="s">
        <v>591</v>
      </c>
      <c r="AJ15" s="351">
        <f t="shared" si="1"/>
        <v>0</v>
      </c>
      <c r="AK15" s="351">
        <f t="shared" si="2"/>
        <v>0</v>
      </c>
      <c r="AL15" s="351">
        <f t="shared" si="3"/>
        <v>0</v>
      </c>
      <c r="AM15" s="351">
        <f>SUMPRODUCT(AE17:AE25, P17:P25)</f>
        <v>36</v>
      </c>
      <c r="AN15" s="351">
        <f>SUMPRODUCT(AE30:AE38, P30:P38)</f>
        <v>0</v>
      </c>
      <c r="AO15" s="351">
        <f>SUMPRODUCT(AE43:AE47, P43:P47)</f>
        <v>0</v>
      </c>
      <c r="AP15" s="351">
        <f>SUMPRODUCT(AE53:AE57, P53:P57)</f>
        <v>0</v>
      </c>
      <c r="AQ15" s="351">
        <f t="shared" si="4"/>
        <v>36</v>
      </c>
      <c r="AR15" s="1"/>
    </row>
    <row r="16" spans="1:54" ht="12" customHeight="1">
      <c r="A16" s="1"/>
      <c r="B16" s="157"/>
      <c r="C16" s="66"/>
      <c r="D16" s="66"/>
      <c r="E16" s="66"/>
      <c r="F16" s="370"/>
      <c r="G16" s="370"/>
      <c r="H16" s="390"/>
      <c r="I16" s="370"/>
      <c r="J16" s="370"/>
      <c r="K16" s="370"/>
      <c r="L16" s="390"/>
      <c r="M16" s="390"/>
      <c r="N16" s="391"/>
      <c r="O16" s="392"/>
      <c r="P16" s="391"/>
      <c r="Q16" s="391"/>
      <c r="R16" s="390"/>
      <c r="S16" s="390"/>
      <c r="T16" s="393">
        <v>1</v>
      </c>
      <c r="U16" s="393">
        <v>2</v>
      </c>
      <c r="V16" s="393">
        <v>3</v>
      </c>
      <c r="W16" s="393">
        <v>4</v>
      </c>
      <c r="X16" s="393">
        <v>5</v>
      </c>
      <c r="Y16" s="393">
        <v>6</v>
      </c>
      <c r="Z16" s="393">
        <v>7</v>
      </c>
      <c r="AA16" s="393">
        <v>8</v>
      </c>
      <c r="AB16" s="393">
        <v>9</v>
      </c>
      <c r="AC16" s="393">
        <v>10</v>
      </c>
      <c r="AD16" s="393">
        <v>11</v>
      </c>
      <c r="AE16" s="393">
        <v>12</v>
      </c>
      <c r="AF16" s="1"/>
      <c r="AG16" s="1"/>
      <c r="AH16" s="394" t="s">
        <v>432</v>
      </c>
      <c r="AI16" s="394" t="s">
        <v>558</v>
      </c>
      <c r="AJ16" s="75">
        <f t="shared" ref="AJ16:AQ16" si="10">SUM(AJ4:AJ15)</f>
        <v>0</v>
      </c>
      <c r="AK16" s="75">
        <f t="shared" si="10"/>
        <v>0</v>
      </c>
      <c r="AL16" s="75">
        <f t="shared" si="10"/>
        <v>0</v>
      </c>
      <c r="AM16" s="75">
        <f t="shared" si="10"/>
        <v>360</v>
      </c>
      <c r="AN16" s="75">
        <f t="shared" si="10"/>
        <v>0</v>
      </c>
      <c r="AO16" s="75">
        <f t="shared" si="10"/>
        <v>0</v>
      </c>
      <c r="AP16" s="75">
        <f t="shared" si="10"/>
        <v>0</v>
      </c>
      <c r="AQ16" s="75">
        <f t="shared" si="10"/>
        <v>360</v>
      </c>
      <c r="AR16" s="1"/>
    </row>
    <row r="17" spans="1:44" ht="12" customHeight="1">
      <c r="A17" s="1"/>
      <c r="B17" s="5">
        <v>1</v>
      </c>
      <c r="C17" s="126"/>
      <c r="D17" s="140" t="s">
        <v>592</v>
      </c>
      <c r="E17" s="140"/>
      <c r="F17" s="5" t="s">
        <v>593</v>
      </c>
      <c r="G17" s="5">
        <v>120</v>
      </c>
      <c r="H17" s="224">
        <f t="shared" ref="H17:H25" si="11">IF(G17=0, "", K17/G17)</f>
        <v>4.166666666666667</v>
      </c>
      <c r="I17" s="5">
        <v>2000</v>
      </c>
      <c r="J17" s="5">
        <v>500</v>
      </c>
      <c r="K17" s="370">
        <f t="shared" ref="K17:K25" si="12">J17*B17</f>
        <v>500</v>
      </c>
      <c r="L17" s="390">
        <f t="shared" ref="L17:L25" si="13">K17/1000</f>
        <v>0.5</v>
      </c>
      <c r="M17" s="224">
        <f t="shared" ref="M17:M25" si="14">R17*L17</f>
        <v>12</v>
      </c>
      <c r="N17" s="58">
        <f t="shared" ref="N17:N25" si="15">M17*$H$3</f>
        <v>1.2000000000000002</v>
      </c>
      <c r="O17" s="395">
        <f t="shared" ref="O17:O25" si="16">M17*30</f>
        <v>360</v>
      </c>
      <c r="P17" s="58">
        <f t="shared" ref="P17:P25" si="17">O17*$H$3</f>
        <v>36</v>
      </c>
      <c r="Q17" s="58">
        <f t="shared" ref="Q17:Q25" si="18">P17*SUM(T17:AE17)</f>
        <v>360</v>
      </c>
      <c r="R17" s="396">
        <v>24</v>
      </c>
      <c r="S17" s="396">
        <v>7</v>
      </c>
      <c r="T17" s="397">
        <v>1</v>
      </c>
      <c r="U17" s="397">
        <v>1</v>
      </c>
      <c r="V17" s="397">
        <v>0</v>
      </c>
      <c r="W17" s="397">
        <v>1</v>
      </c>
      <c r="X17" s="397">
        <v>0</v>
      </c>
      <c r="Y17" s="397">
        <v>1</v>
      </c>
      <c r="Z17" s="397">
        <v>1</v>
      </c>
      <c r="AA17" s="397">
        <v>1</v>
      </c>
      <c r="AB17" s="397">
        <v>1</v>
      </c>
      <c r="AC17" s="397">
        <v>1</v>
      </c>
      <c r="AD17" s="397">
        <v>1</v>
      </c>
      <c r="AE17" s="397">
        <v>1</v>
      </c>
      <c r="AF17" s="1"/>
      <c r="AG17" s="1"/>
      <c r="AH17" s="1"/>
      <c r="AI17" s="1"/>
      <c r="AJ17" s="1"/>
      <c r="AK17" s="1"/>
      <c r="AL17" s="1"/>
      <c r="AM17" s="1"/>
      <c r="AN17" s="1"/>
      <c r="AO17" s="1"/>
      <c r="AP17" s="1"/>
      <c r="AQ17" s="1"/>
      <c r="AR17" s="1"/>
    </row>
    <row r="18" spans="1:44" ht="12" customHeight="1">
      <c r="A18" s="1"/>
      <c r="B18" s="5"/>
      <c r="C18" s="126"/>
      <c r="D18" s="140"/>
      <c r="E18" s="140"/>
      <c r="F18" s="5"/>
      <c r="G18" s="5"/>
      <c r="H18" s="224" t="str">
        <f t="shared" si="11"/>
        <v/>
      </c>
      <c r="I18" s="5"/>
      <c r="J18" s="5"/>
      <c r="K18" s="370">
        <f t="shared" si="12"/>
        <v>0</v>
      </c>
      <c r="L18" s="390">
        <f t="shared" si="13"/>
        <v>0</v>
      </c>
      <c r="M18" s="224">
        <f t="shared" si="14"/>
        <v>0</v>
      </c>
      <c r="N18" s="58">
        <f t="shared" si="15"/>
        <v>0</v>
      </c>
      <c r="O18" s="395">
        <f t="shared" si="16"/>
        <v>0</v>
      </c>
      <c r="P18" s="58">
        <f t="shared" si="17"/>
        <v>0</v>
      </c>
      <c r="Q18" s="58">
        <f t="shared" si="18"/>
        <v>0</v>
      </c>
      <c r="R18" s="396"/>
      <c r="S18" s="396"/>
      <c r="T18" s="397">
        <v>0</v>
      </c>
      <c r="U18" s="397">
        <v>0</v>
      </c>
      <c r="V18" s="397">
        <v>0</v>
      </c>
      <c r="W18" s="397">
        <v>0</v>
      </c>
      <c r="X18" s="397">
        <v>0</v>
      </c>
      <c r="Y18" s="397">
        <v>0</v>
      </c>
      <c r="Z18" s="397">
        <v>0</v>
      </c>
      <c r="AA18" s="397">
        <v>0</v>
      </c>
      <c r="AB18" s="397">
        <v>0</v>
      </c>
      <c r="AC18" s="397">
        <v>0</v>
      </c>
      <c r="AD18" s="397">
        <v>0</v>
      </c>
      <c r="AE18" s="397">
        <v>0</v>
      </c>
      <c r="AF18" s="1"/>
      <c r="AG18" s="1"/>
      <c r="AH18" s="1"/>
      <c r="AI18" s="1"/>
      <c r="AJ18" s="1"/>
      <c r="AK18" s="1"/>
      <c r="AL18" s="1"/>
      <c r="AM18" s="1"/>
      <c r="AN18" s="1"/>
      <c r="AO18" s="1"/>
      <c r="AP18" s="1"/>
      <c r="AQ18" s="1"/>
      <c r="AR18" s="1"/>
    </row>
    <row r="19" spans="1:44" ht="12" customHeight="1">
      <c r="A19" s="1"/>
      <c r="B19" s="5"/>
      <c r="C19" s="126"/>
      <c r="D19" s="140"/>
      <c r="E19" s="140"/>
      <c r="F19" s="5"/>
      <c r="G19" s="5"/>
      <c r="H19" s="224" t="str">
        <f t="shared" si="11"/>
        <v/>
      </c>
      <c r="I19" s="5"/>
      <c r="J19" s="5"/>
      <c r="K19" s="370">
        <f t="shared" si="12"/>
        <v>0</v>
      </c>
      <c r="L19" s="390">
        <f t="shared" si="13"/>
        <v>0</v>
      </c>
      <c r="M19" s="224">
        <f t="shared" si="14"/>
        <v>0</v>
      </c>
      <c r="N19" s="58">
        <f t="shared" si="15"/>
        <v>0</v>
      </c>
      <c r="O19" s="395">
        <f t="shared" si="16"/>
        <v>0</v>
      </c>
      <c r="P19" s="58">
        <f t="shared" si="17"/>
        <v>0</v>
      </c>
      <c r="Q19" s="58">
        <f t="shared" si="18"/>
        <v>0</v>
      </c>
      <c r="R19" s="396"/>
      <c r="S19" s="396"/>
      <c r="T19" s="397">
        <v>0</v>
      </c>
      <c r="U19" s="397">
        <v>0</v>
      </c>
      <c r="V19" s="397">
        <v>0</v>
      </c>
      <c r="W19" s="397">
        <v>0</v>
      </c>
      <c r="X19" s="397">
        <v>0</v>
      </c>
      <c r="Y19" s="397">
        <v>0</v>
      </c>
      <c r="Z19" s="397">
        <v>0</v>
      </c>
      <c r="AA19" s="397">
        <v>0</v>
      </c>
      <c r="AB19" s="397">
        <v>0</v>
      </c>
      <c r="AC19" s="397">
        <v>0</v>
      </c>
      <c r="AD19" s="397">
        <v>0</v>
      </c>
      <c r="AE19" s="397">
        <v>0</v>
      </c>
      <c r="AF19" s="1"/>
      <c r="AG19" s="1"/>
      <c r="AH19" s="1"/>
      <c r="AI19" s="1"/>
      <c r="AJ19" s="1"/>
      <c r="AK19" s="1"/>
      <c r="AL19" s="1"/>
      <c r="AM19" s="1"/>
      <c r="AN19" s="1"/>
      <c r="AO19" s="1"/>
      <c r="AP19" s="1"/>
      <c r="AQ19" s="1"/>
      <c r="AR19" s="1"/>
    </row>
    <row r="20" spans="1:44" ht="12" customHeight="1">
      <c r="A20" s="1"/>
      <c r="B20" s="5"/>
      <c r="C20" s="126"/>
      <c r="D20" s="140"/>
      <c r="E20" s="140"/>
      <c r="F20" s="5"/>
      <c r="G20" s="5"/>
      <c r="H20" s="224" t="str">
        <f t="shared" si="11"/>
        <v/>
      </c>
      <c r="I20" s="5"/>
      <c r="J20" s="5"/>
      <c r="K20" s="370">
        <f t="shared" si="12"/>
        <v>0</v>
      </c>
      <c r="L20" s="390">
        <f t="shared" si="13"/>
        <v>0</v>
      </c>
      <c r="M20" s="224">
        <f t="shared" si="14"/>
        <v>0</v>
      </c>
      <c r="N20" s="58">
        <f t="shared" si="15"/>
        <v>0</v>
      </c>
      <c r="O20" s="395">
        <f t="shared" si="16"/>
        <v>0</v>
      </c>
      <c r="P20" s="58">
        <f t="shared" si="17"/>
        <v>0</v>
      </c>
      <c r="Q20" s="58">
        <f t="shared" si="18"/>
        <v>0</v>
      </c>
      <c r="R20" s="396"/>
      <c r="S20" s="396"/>
      <c r="T20" s="397">
        <v>0</v>
      </c>
      <c r="U20" s="397">
        <v>0</v>
      </c>
      <c r="V20" s="397">
        <v>0</v>
      </c>
      <c r="W20" s="397">
        <v>0</v>
      </c>
      <c r="X20" s="397">
        <v>0</v>
      </c>
      <c r="Y20" s="397">
        <v>0</v>
      </c>
      <c r="Z20" s="397">
        <v>0</v>
      </c>
      <c r="AA20" s="397">
        <v>0</v>
      </c>
      <c r="AB20" s="397">
        <v>0</v>
      </c>
      <c r="AC20" s="397">
        <v>0</v>
      </c>
      <c r="AD20" s="397">
        <v>0</v>
      </c>
      <c r="AE20" s="397">
        <v>0</v>
      </c>
      <c r="AF20" s="1"/>
      <c r="AG20" s="1"/>
      <c r="AH20" s="1"/>
      <c r="AI20" s="1"/>
      <c r="AJ20" s="1"/>
      <c r="AK20" s="1"/>
      <c r="AL20" s="1"/>
      <c r="AM20" s="1"/>
      <c r="AN20" s="1"/>
      <c r="AO20" s="1"/>
      <c r="AP20" s="1"/>
      <c r="AQ20" s="1"/>
      <c r="AR20" s="1"/>
    </row>
    <row r="21" spans="1:44" ht="12" customHeight="1">
      <c r="A21" s="1"/>
      <c r="B21" s="5"/>
      <c r="C21" s="126"/>
      <c r="D21" s="140"/>
      <c r="E21" s="140"/>
      <c r="F21" s="5"/>
      <c r="G21" s="5"/>
      <c r="H21" s="224" t="str">
        <f t="shared" si="11"/>
        <v/>
      </c>
      <c r="I21" s="5"/>
      <c r="J21" s="5"/>
      <c r="K21" s="370">
        <f t="shared" si="12"/>
        <v>0</v>
      </c>
      <c r="L21" s="390">
        <f t="shared" si="13"/>
        <v>0</v>
      </c>
      <c r="M21" s="224">
        <f t="shared" si="14"/>
        <v>0</v>
      </c>
      <c r="N21" s="58">
        <f t="shared" si="15"/>
        <v>0</v>
      </c>
      <c r="O21" s="395">
        <f t="shared" si="16"/>
        <v>0</v>
      </c>
      <c r="P21" s="58">
        <f t="shared" si="17"/>
        <v>0</v>
      </c>
      <c r="Q21" s="58">
        <f t="shared" si="18"/>
        <v>0</v>
      </c>
      <c r="R21" s="396"/>
      <c r="S21" s="396"/>
      <c r="T21" s="397">
        <v>0</v>
      </c>
      <c r="U21" s="397">
        <v>0</v>
      </c>
      <c r="V21" s="397">
        <v>0</v>
      </c>
      <c r="W21" s="397">
        <v>0</v>
      </c>
      <c r="X21" s="397">
        <v>0</v>
      </c>
      <c r="Y21" s="397">
        <v>0</v>
      </c>
      <c r="Z21" s="397">
        <v>0</v>
      </c>
      <c r="AA21" s="397">
        <v>0</v>
      </c>
      <c r="AB21" s="397">
        <v>0</v>
      </c>
      <c r="AC21" s="397">
        <v>0</v>
      </c>
      <c r="AD21" s="397">
        <v>0</v>
      </c>
      <c r="AE21" s="397">
        <v>0</v>
      </c>
      <c r="AF21" s="1"/>
      <c r="AG21" s="1"/>
      <c r="AH21" s="1"/>
      <c r="AI21" s="1"/>
      <c r="AJ21" s="1"/>
      <c r="AK21" s="1"/>
      <c r="AL21" s="1"/>
      <c r="AM21" s="1"/>
      <c r="AN21" s="1"/>
      <c r="AO21" s="1"/>
      <c r="AP21" s="1"/>
      <c r="AQ21" s="1"/>
      <c r="AR21" s="1"/>
    </row>
    <row r="22" spans="1:44" ht="12" customHeight="1">
      <c r="A22" s="1"/>
      <c r="B22" s="5"/>
      <c r="C22" s="126"/>
      <c r="D22" s="140"/>
      <c r="E22" s="140"/>
      <c r="F22" s="5"/>
      <c r="G22" s="5"/>
      <c r="H22" s="224" t="str">
        <f t="shared" si="11"/>
        <v/>
      </c>
      <c r="I22" s="5"/>
      <c r="J22" s="5"/>
      <c r="K22" s="370">
        <f t="shared" si="12"/>
        <v>0</v>
      </c>
      <c r="L22" s="390">
        <f t="shared" si="13"/>
        <v>0</v>
      </c>
      <c r="M22" s="224">
        <f t="shared" si="14"/>
        <v>0</v>
      </c>
      <c r="N22" s="58">
        <f t="shared" si="15"/>
        <v>0</v>
      </c>
      <c r="O22" s="395">
        <f t="shared" si="16"/>
        <v>0</v>
      </c>
      <c r="P22" s="58">
        <f t="shared" si="17"/>
        <v>0</v>
      </c>
      <c r="Q22" s="58">
        <f t="shared" si="18"/>
        <v>0</v>
      </c>
      <c r="R22" s="396"/>
      <c r="S22" s="396"/>
      <c r="T22" s="397">
        <v>0</v>
      </c>
      <c r="U22" s="397">
        <v>0</v>
      </c>
      <c r="V22" s="397">
        <v>0</v>
      </c>
      <c r="W22" s="397">
        <v>0</v>
      </c>
      <c r="X22" s="397">
        <v>0</v>
      </c>
      <c r="Y22" s="397">
        <v>0</v>
      </c>
      <c r="Z22" s="397">
        <v>0</v>
      </c>
      <c r="AA22" s="397">
        <v>0</v>
      </c>
      <c r="AB22" s="397">
        <v>0</v>
      </c>
      <c r="AC22" s="397">
        <v>0</v>
      </c>
      <c r="AD22" s="397">
        <v>0</v>
      </c>
      <c r="AE22" s="397">
        <v>0</v>
      </c>
      <c r="AF22" s="1"/>
      <c r="AG22" s="1"/>
      <c r="AH22" s="1"/>
      <c r="AI22" s="1"/>
      <c r="AJ22" s="1"/>
      <c r="AK22" s="1"/>
      <c r="AL22" s="1"/>
      <c r="AM22" s="1"/>
      <c r="AN22" s="1"/>
      <c r="AO22" s="1"/>
      <c r="AP22" s="1"/>
      <c r="AQ22" s="1"/>
      <c r="AR22" s="1"/>
    </row>
    <row r="23" spans="1:44" ht="12" customHeight="1">
      <c r="A23" s="1"/>
      <c r="B23" s="5"/>
      <c r="C23" s="126"/>
      <c r="D23" s="140"/>
      <c r="E23" s="140"/>
      <c r="F23" s="5"/>
      <c r="G23" s="5"/>
      <c r="H23" s="224" t="str">
        <f t="shared" si="11"/>
        <v/>
      </c>
      <c r="I23" s="5"/>
      <c r="J23" s="5"/>
      <c r="K23" s="370">
        <f t="shared" si="12"/>
        <v>0</v>
      </c>
      <c r="L23" s="390">
        <f t="shared" si="13"/>
        <v>0</v>
      </c>
      <c r="M23" s="224">
        <f t="shared" si="14"/>
        <v>0</v>
      </c>
      <c r="N23" s="58">
        <f t="shared" si="15"/>
        <v>0</v>
      </c>
      <c r="O23" s="395">
        <f t="shared" si="16"/>
        <v>0</v>
      </c>
      <c r="P23" s="58">
        <f t="shared" si="17"/>
        <v>0</v>
      </c>
      <c r="Q23" s="58">
        <f t="shared" si="18"/>
        <v>0</v>
      </c>
      <c r="R23" s="396"/>
      <c r="S23" s="396"/>
      <c r="T23" s="397">
        <v>0</v>
      </c>
      <c r="U23" s="397">
        <v>0</v>
      </c>
      <c r="V23" s="397">
        <v>0</v>
      </c>
      <c r="W23" s="397">
        <v>0</v>
      </c>
      <c r="X23" s="397">
        <v>0</v>
      </c>
      <c r="Y23" s="397">
        <v>0</v>
      </c>
      <c r="Z23" s="397">
        <v>0</v>
      </c>
      <c r="AA23" s="397">
        <v>0</v>
      </c>
      <c r="AB23" s="397">
        <v>0</v>
      </c>
      <c r="AC23" s="397">
        <v>0</v>
      </c>
      <c r="AD23" s="397">
        <v>0</v>
      </c>
      <c r="AE23" s="397">
        <v>0</v>
      </c>
      <c r="AF23" s="1"/>
      <c r="AG23" s="1"/>
      <c r="AH23" s="1"/>
      <c r="AI23" s="1"/>
      <c r="AJ23" s="1"/>
      <c r="AK23" s="1"/>
      <c r="AL23" s="1"/>
      <c r="AM23" s="1"/>
      <c r="AN23" s="1"/>
      <c r="AO23" s="1"/>
      <c r="AP23" s="1"/>
      <c r="AQ23" s="1"/>
      <c r="AR23" s="1"/>
    </row>
    <row r="24" spans="1:44" ht="12" customHeight="1">
      <c r="A24" s="1"/>
      <c r="B24" s="5"/>
      <c r="C24" s="126"/>
      <c r="D24" s="140"/>
      <c r="E24" s="140"/>
      <c r="F24" s="5"/>
      <c r="G24" s="5"/>
      <c r="H24" s="224" t="str">
        <f t="shared" si="11"/>
        <v/>
      </c>
      <c r="I24" s="5"/>
      <c r="J24" s="5"/>
      <c r="K24" s="370">
        <f t="shared" si="12"/>
        <v>0</v>
      </c>
      <c r="L24" s="390">
        <f t="shared" si="13"/>
        <v>0</v>
      </c>
      <c r="M24" s="224">
        <f t="shared" si="14"/>
        <v>0</v>
      </c>
      <c r="N24" s="58">
        <f t="shared" si="15"/>
        <v>0</v>
      </c>
      <c r="O24" s="395">
        <f t="shared" si="16"/>
        <v>0</v>
      </c>
      <c r="P24" s="58">
        <f t="shared" si="17"/>
        <v>0</v>
      </c>
      <c r="Q24" s="58">
        <f t="shared" si="18"/>
        <v>0</v>
      </c>
      <c r="R24" s="396"/>
      <c r="S24" s="396"/>
      <c r="T24" s="397">
        <v>0</v>
      </c>
      <c r="U24" s="397">
        <v>0</v>
      </c>
      <c r="V24" s="397">
        <v>0</v>
      </c>
      <c r="W24" s="397">
        <v>0</v>
      </c>
      <c r="X24" s="397">
        <v>0</v>
      </c>
      <c r="Y24" s="397">
        <v>0</v>
      </c>
      <c r="Z24" s="397">
        <v>0</v>
      </c>
      <c r="AA24" s="397">
        <v>0</v>
      </c>
      <c r="AB24" s="397">
        <v>0</v>
      </c>
      <c r="AC24" s="397">
        <v>0</v>
      </c>
      <c r="AD24" s="397">
        <v>0</v>
      </c>
      <c r="AE24" s="397">
        <v>0</v>
      </c>
      <c r="AF24" s="1"/>
      <c r="AG24" s="1"/>
      <c r="AH24" s="1"/>
      <c r="AI24" s="1"/>
      <c r="AJ24" s="1"/>
      <c r="AK24" s="1"/>
      <c r="AL24" s="1"/>
      <c r="AM24" s="1"/>
      <c r="AN24" s="1"/>
      <c r="AO24" s="1"/>
      <c r="AP24" s="1"/>
      <c r="AQ24" s="1"/>
      <c r="AR24" s="1"/>
    </row>
    <row r="25" spans="1:44" ht="12" customHeight="1">
      <c r="A25" s="1"/>
      <c r="B25" s="5"/>
      <c r="C25" s="126"/>
      <c r="D25" s="140"/>
      <c r="E25" s="140"/>
      <c r="F25" s="5"/>
      <c r="G25" s="5"/>
      <c r="H25" s="224" t="str">
        <f t="shared" si="11"/>
        <v/>
      </c>
      <c r="I25" s="5"/>
      <c r="J25" s="5"/>
      <c r="K25" s="370">
        <f t="shared" si="12"/>
        <v>0</v>
      </c>
      <c r="L25" s="390">
        <f t="shared" si="13"/>
        <v>0</v>
      </c>
      <c r="M25" s="224">
        <f t="shared" si="14"/>
        <v>0</v>
      </c>
      <c r="N25" s="58">
        <f t="shared" si="15"/>
        <v>0</v>
      </c>
      <c r="O25" s="395">
        <f t="shared" si="16"/>
        <v>0</v>
      </c>
      <c r="P25" s="58">
        <f t="shared" si="17"/>
        <v>0</v>
      </c>
      <c r="Q25" s="58">
        <f t="shared" si="18"/>
        <v>0</v>
      </c>
      <c r="R25" s="396"/>
      <c r="S25" s="396"/>
      <c r="T25" s="397">
        <v>0</v>
      </c>
      <c r="U25" s="397">
        <v>0</v>
      </c>
      <c r="V25" s="397">
        <v>0</v>
      </c>
      <c r="W25" s="397">
        <v>0</v>
      </c>
      <c r="X25" s="397">
        <v>0</v>
      </c>
      <c r="Y25" s="397">
        <v>0</v>
      </c>
      <c r="Z25" s="397">
        <v>0</v>
      </c>
      <c r="AA25" s="397">
        <v>0</v>
      </c>
      <c r="AB25" s="397">
        <v>0</v>
      </c>
      <c r="AC25" s="397">
        <v>0</v>
      </c>
      <c r="AD25" s="397">
        <v>0</v>
      </c>
      <c r="AE25" s="397">
        <v>0</v>
      </c>
      <c r="AF25" s="1"/>
      <c r="AG25" s="1"/>
      <c r="AH25" s="1"/>
      <c r="AI25" s="1"/>
      <c r="AJ25" s="1"/>
      <c r="AK25" s="1"/>
      <c r="AL25" s="1"/>
      <c r="AM25" s="1"/>
      <c r="AN25" s="1"/>
      <c r="AO25" s="1"/>
      <c r="AP25" s="1"/>
      <c r="AQ25" s="1"/>
      <c r="AR25" s="1"/>
    </row>
    <row r="26" spans="1:44" ht="12" customHeight="1">
      <c r="A26" s="1"/>
      <c r="B26" s="1"/>
      <c r="C26" s="1"/>
      <c r="D26" s="6"/>
      <c r="E26" s="398" t="s">
        <v>432</v>
      </c>
      <c r="F26" s="399" t="s">
        <v>594</v>
      </c>
      <c r="G26" s="398"/>
      <c r="H26" s="398"/>
      <c r="I26" s="398"/>
      <c r="J26" s="398"/>
      <c r="K26" s="400">
        <f t="shared" ref="K26:Q26" si="19">SUM(K17:K25)</f>
        <v>500</v>
      </c>
      <c r="L26" s="401">
        <f t="shared" si="19"/>
        <v>0.5</v>
      </c>
      <c r="M26" s="401">
        <f t="shared" si="19"/>
        <v>12</v>
      </c>
      <c r="N26" s="402">
        <f t="shared" si="19"/>
        <v>1.2000000000000002</v>
      </c>
      <c r="O26" s="403">
        <f t="shared" si="19"/>
        <v>360</v>
      </c>
      <c r="P26" s="402">
        <f t="shared" si="19"/>
        <v>36</v>
      </c>
      <c r="Q26" s="402">
        <f t="shared" si="19"/>
        <v>360</v>
      </c>
      <c r="R26" s="156"/>
      <c r="S26" s="156"/>
      <c r="T26" s="404"/>
      <c r="U26" s="404"/>
      <c r="V26" s="404"/>
      <c r="W26" s="404"/>
      <c r="X26" s="404"/>
      <c r="Y26" s="404"/>
      <c r="Z26" s="404"/>
      <c r="AA26" s="404"/>
      <c r="AB26" s="404"/>
      <c r="AC26" s="404"/>
      <c r="AD26" s="404"/>
      <c r="AE26" s="404"/>
      <c r="AF26" s="1"/>
      <c r="AG26" s="1"/>
      <c r="AH26" s="1"/>
      <c r="AI26" s="1"/>
      <c r="AJ26" s="1"/>
      <c r="AK26" s="1"/>
      <c r="AL26" s="1"/>
      <c r="AM26" s="1"/>
      <c r="AN26" s="1"/>
      <c r="AO26" s="1"/>
      <c r="AP26" s="1"/>
      <c r="AQ26" s="1"/>
      <c r="AR26" s="1"/>
    </row>
    <row r="27" spans="1:44" ht="12" customHeight="1">
      <c r="A27" s="1"/>
      <c r="B27" s="386" t="s">
        <v>595</v>
      </c>
      <c r="C27" s="1"/>
      <c r="D27" s="32"/>
      <c r="E27" s="32"/>
      <c r="F27" s="1"/>
      <c r="G27" s="1"/>
      <c r="H27" s="1"/>
      <c r="I27" s="1"/>
      <c r="J27" s="1"/>
      <c r="K27" s="1"/>
      <c r="L27" s="74"/>
      <c r="M27" s="74"/>
      <c r="N27" s="74"/>
      <c r="O27" s="405"/>
      <c r="P27" s="406"/>
      <c r="Q27" s="406"/>
      <c r="R27" s="406"/>
      <c r="S27" s="406"/>
      <c r="T27" s="406"/>
      <c r="U27" s="406"/>
      <c r="V27" s="406"/>
      <c r="W27" s="406"/>
      <c r="X27" s="406"/>
      <c r="Y27" s="406"/>
      <c r="Z27" s="406"/>
      <c r="AA27" s="406"/>
      <c r="AB27" s="1"/>
      <c r="AC27" s="1"/>
      <c r="AD27" s="407"/>
      <c r="AE27" s="1"/>
      <c r="AF27" s="1"/>
      <c r="AG27" s="1"/>
      <c r="AH27" s="94"/>
      <c r="AI27" s="13"/>
      <c r="AJ27" s="1"/>
      <c r="AK27" s="1"/>
      <c r="AL27" s="1"/>
      <c r="AM27" s="1"/>
      <c r="AN27" s="1"/>
      <c r="AO27" s="1"/>
      <c r="AP27" s="1"/>
      <c r="AQ27" s="1"/>
      <c r="AR27" s="1"/>
    </row>
    <row r="28" spans="1:44" ht="24" customHeight="1">
      <c r="A28" s="13"/>
      <c r="B28" s="387" t="s">
        <v>572</v>
      </c>
      <c r="C28" s="387" t="s">
        <v>573</v>
      </c>
      <c r="D28" s="387" t="s">
        <v>574</v>
      </c>
      <c r="E28" s="387" t="s">
        <v>575</v>
      </c>
      <c r="F28" s="388" t="s">
        <v>576</v>
      </c>
      <c r="G28" s="388" t="s">
        <v>577</v>
      </c>
      <c r="H28" s="388" t="s">
        <v>578</v>
      </c>
      <c r="I28" s="388" t="s">
        <v>579</v>
      </c>
      <c r="J28" s="388" t="s">
        <v>580</v>
      </c>
      <c r="K28" s="388" t="s">
        <v>581</v>
      </c>
      <c r="L28" s="388" t="s">
        <v>582</v>
      </c>
      <c r="M28" s="387" t="s">
        <v>583</v>
      </c>
      <c r="N28" s="387" t="s">
        <v>584</v>
      </c>
      <c r="O28" s="389" t="s">
        <v>585</v>
      </c>
      <c r="P28" s="387" t="s">
        <v>586</v>
      </c>
      <c r="Q28" s="387" t="s">
        <v>587</v>
      </c>
      <c r="R28" s="388" t="s">
        <v>588</v>
      </c>
      <c r="S28" s="388" t="s">
        <v>589</v>
      </c>
      <c r="T28" s="980" t="s">
        <v>590</v>
      </c>
      <c r="U28" s="973"/>
      <c r="V28" s="973"/>
      <c r="W28" s="973"/>
      <c r="X28" s="973"/>
      <c r="Y28" s="973"/>
      <c r="Z28" s="973"/>
      <c r="AA28" s="973"/>
      <c r="AB28" s="973"/>
      <c r="AC28" s="973"/>
      <c r="AD28" s="973"/>
      <c r="AE28" s="974"/>
      <c r="AF28" s="1"/>
      <c r="AG28" s="1"/>
      <c r="AH28" s="250"/>
      <c r="AI28" s="13"/>
      <c r="AJ28" s="1"/>
      <c r="AK28" s="1"/>
      <c r="AL28" s="1"/>
      <c r="AM28" s="1"/>
      <c r="AN28" s="1"/>
      <c r="AO28" s="1"/>
      <c r="AP28" s="1"/>
      <c r="AQ28" s="1"/>
      <c r="AR28" s="1"/>
    </row>
    <row r="29" spans="1:44" ht="12" customHeight="1">
      <c r="A29" s="1"/>
      <c r="B29" s="157"/>
      <c r="C29" s="66"/>
      <c r="D29" s="66"/>
      <c r="E29" s="66"/>
      <c r="F29" s="370"/>
      <c r="G29" s="370"/>
      <c r="H29" s="390"/>
      <c r="I29" s="370"/>
      <c r="J29" s="370"/>
      <c r="K29" s="370"/>
      <c r="L29" s="390"/>
      <c r="M29" s="390"/>
      <c r="N29" s="391"/>
      <c r="O29" s="392"/>
      <c r="P29" s="391"/>
      <c r="Q29" s="391"/>
      <c r="R29" s="390"/>
      <c r="S29" s="390"/>
      <c r="T29" s="393">
        <v>1</v>
      </c>
      <c r="U29" s="393">
        <v>2</v>
      </c>
      <c r="V29" s="393">
        <v>3</v>
      </c>
      <c r="W29" s="393">
        <v>4</v>
      </c>
      <c r="X29" s="393">
        <v>5</v>
      </c>
      <c r="Y29" s="393">
        <v>6</v>
      </c>
      <c r="Z29" s="393">
        <v>7</v>
      </c>
      <c r="AA29" s="393">
        <v>8</v>
      </c>
      <c r="AB29" s="393">
        <v>9</v>
      </c>
      <c r="AC29" s="393">
        <v>10</v>
      </c>
      <c r="AD29" s="393">
        <v>11</v>
      </c>
      <c r="AE29" s="393">
        <v>12</v>
      </c>
      <c r="AF29" s="1"/>
      <c r="AG29" s="1"/>
      <c r="AH29" s="408"/>
      <c r="AI29" s="13"/>
      <c r="AJ29" s="1"/>
      <c r="AK29" s="1"/>
      <c r="AL29" s="1"/>
      <c r="AM29" s="1"/>
      <c r="AN29" s="1"/>
      <c r="AO29" s="1"/>
      <c r="AP29" s="1"/>
      <c r="AQ29" s="1"/>
      <c r="AR29" s="1"/>
    </row>
    <row r="30" spans="1:44" ht="12" customHeight="1">
      <c r="A30" s="1"/>
      <c r="B30" s="5"/>
      <c r="C30" s="409"/>
      <c r="D30" s="410"/>
      <c r="E30" s="411"/>
      <c r="F30" s="5"/>
      <c r="G30" s="5"/>
      <c r="H30" s="224" t="str">
        <f t="shared" ref="H30:H38" si="20">IF(G30=0, "", K30/G30)</f>
        <v/>
      </c>
      <c r="I30" s="5"/>
      <c r="J30" s="5"/>
      <c r="K30" s="370">
        <f t="shared" ref="K30:K38" si="21">J30*B30</f>
        <v>0</v>
      </c>
      <c r="L30" s="390">
        <f t="shared" ref="L30:L38" si="22">K30/1000</f>
        <v>0</v>
      </c>
      <c r="M30" s="224">
        <f t="shared" ref="M30:M38" si="23">R30*L30</f>
        <v>0</v>
      </c>
      <c r="N30" s="58">
        <f t="shared" ref="N30:N38" si="24">M30*$H$3</f>
        <v>0</v>
      </c>
      <c r="O30" s="395">
        <f t="shared" ref="O30:O38" si="25">M30*30</f>
        <v>0</v>
      </c>
      <c r="P30" s="58">
        <f t="shared" ref="P30:P38" si="26">O30*$H$3</f>
        <v>0</v>
      </c>
      <c r="Q30" s="58">
        <f t="shared" ref="Q30:Q38" si="27">P30*SUM(T30:AE30)</f>
        <v>0</v>
      </c>
      <c r="R30" s="5"/>
      <c r="S30" s="5"/>
      <c r="T30" s="397">
        <v>0</v>
      </c>
      <c r="U30" s="397">
        <v>0</v>
      </c>
      <c r="V30" s="397">
        <v>0</v>
      </c>
      <c r="W30" s="397">
        <v>0</v>
      </c>
      <c r="X30" s="397">
        <v>0</v>
      </c>
      <c r="Y30" s="397">
        <v>0</v>
      </c>
      <c r="Z30" s="397">
        <v>0</v>
      </c>
      <c r="AA30" s="397">
        <v>0</v>
      </c>
      <c r="AB30" s="397">
        <v>0</v>
      </c>
      <c r="AC30" s="397">
        <v>0</v>
      </c>
      <c r="AD30" s="397">
        <v>0</v>
      </c>
      <c r="AE30" s="397">
        <v>0</v>
      </c>
      <c r="AF30" s="1"/>
      <c r="AG30" s="1"/>
      <c r="AH30" s="408"/>
      <c r="AI30" s="13"/>
      <c r="AJ30" s="1"/>
      <c r="AK30" s="1"/>
      <c r="AL30" s="1"/>
      <c r="AM30" s="1"/>
      <c r="AN30" s="1"/>
      <c r="AO30" s="1"/>
      <c r="AP30" s="1"/>
      <c r="AQ30" s="1"/>
      <c r="AR30" s="1"/>
    </row>
    <row r="31" spans="1:44" ht="12" customHeight="1">
      <c r="A31" s="1"/>
      <c r="B31" s="5"/>
      <c r="C31" s="409"/>
      <c r="D31" s="411"/>
      <c r="E31" s="411"/>
      <c r="F31" s="5"/>
      <c r="G31" s="5"/>
      <c r="H31" s="224" t="str">
        <f t="shared" si="20"/>
        <v/>
      </c>
      <c r="I31" s="5"/>
      <c r="J31" s="5"/>
      <c r="K31" s="370">
        <f t="shared" si="21"/>
        <v>0</v>
      </c>
      <c r="L31" s="390">
        <f t="shared" si="22"/>
        <v>0</v>
      </c>
      <c r="M31" s="224">
        <f t="shared" si="23"/>
        <v>0</v>
      </c>
      <c r="N31" s="58">
        <f t="shared" si="24"/>
        <v>0</v>
      </c>
      <c r="O31" s="395">
        <f t="shared" si="25"/>
        <v>0</v>
      </c>
      <c r="P31" s="58">
        <f t="shared" si="26"/>
        <v>0</v>
      </c>
      <c r="Q31" s="58">
        <f t="shared" si="27"/>
        <v>0</v>
      </c>
      <c r="R31" s="5"/>
      <c r="S31" s="5"/>
      <c r="T31" s="397">
        <v>0</v>
      </c>
      <c r="U31" s="397">
        <v>0</v>
      </c>
      <c r="V31" s="397">
        <v>0</v>
      </c>
      <c r="W31" s="397">
        <v>0</v>
      </c>
      <c r="X31" s="397">
        <v>0</v>
      </c>
      <c r="Y31" s="397">
        <v>0</v>
      </c>
      <c r="Z31" s="397">
        <v>0</v>
      </c>
      <c r="AA31" s="397">
        <v>0</v>
      </c>
      <c r="AB31" s="397">
        <v>0</v>
      </c>
      <c r="AC31" s="397">
        <v>0</v>
      </c>
      <c r="AD31" s="397">
        <v>0</v>
      </c>
      <c r="AE31" s="397">
        <v>0</v>
      </c>
      <c r="AF31" s="1"/>
      <c r="AG31" s="1"/>
      <c r="AH31" s="408"/>
      <c r="AI31" s="13"/>
      <c r="AJ31" s="1"/>
      <c r="AK31" s="1"/>
      <c r="AL31" s="1"/>
      <c r="AM31" s="1"/>
      <c r="AN31" s="1"/>
      <c r="AO31" s="1"/>
      <c r="AP31" s="1"/>
      <c r="AQ31" s="1"/>
      <c r="AR31" s="1"/>
    </row>
    <row r="32" spans="1:44" ht="12" customHeight="1">
      <c r="A32" s="1"/>
      <c r="B32" s="5"/>
      <c r="C32" s="409"/>
      <c r="D32" s="411"/>
      <c r="E32" s="411"/>
      <c r="F32" s="5"/>
      <c r="G32" s="5"/>
      <c r="H32" s="224" t="str">
        <f t="shared" si="20"/>
        <v/>
      </c>
      <c r="I32" s="5"/>
      <c r="J32" s="5"/>
      <c r="K32" s="370">
        <f t="shared" si="21"/>
        <v>0</v>
      </c>
      <c r="L32" s="390">
        <f t="shared" si="22"/>
        <v>0</v>
      </c>
      <c r="M32" s="224">
        <f t="shared" si="23"/>
        <v>0</v>
      </c>
      <c r="N32" s="58">
        <f t="shared" si="24"/>
        <v>0</v>
      </c>
      <c r="O32" s="395">
        <f t="shared" si="25"/>
        <v>0</v>
      </c>
      <c r="P32" s="58">
        <f t="shared" si="26"/>
        <v>0</v>
      </c>
      <c r="Q32" s="58">
        <f t="shared" si="27"/>
        <v>0</v>
      </c>
      <c r="R32" s="5"/>
      <c r="S32" s="5"/>
      <c r="T32" s="397">
        <v>0</v>
      </c>
      <c r="U32" s="397">
        <v>0</v>
      </c>
      <c r="V32" s="397">
        <v>0</v>
      </c>
      <c r="W32" s="397">
        <v>0</v>
      </c>
      <c r="X32" s="397">
        <v>0</v>
      </c>
      <c r="Y32" s="397">
        <v>0</v>
      </c>
      <c r="Z32" s="397">
        <v>0</v>
      </c>
      <c r="AA32" s="397">
        <v>0</v>
      </c>
      <c r="AB32" s="397">
        <v>0</v>
      </c>
      <c r="AC32" s="397">
        <v>0</v>
      </c>
      <c r="AD32" s="397">
        <v>0</v>
      </c>
      <c r="AE32" s="397">
        <v>0</v>
      </c>
      <c r="AF32" s="1"/>
      <c r="AG32" s="1"/>
      <c r="AH32" s="408"/>
      <c r="AI32" s="13"/>
      <c r="AJ32" s="1"/>
      <c r="AK32" s="1"/>
      <c r="AL32" s="1"/>
      <c r="AM32" s="1"/>
      <c r="AN32" s="1"/>
      <c r="AO32" s="1"/>
      <c r="AP32" s="1"/>
      <c r="AQ32" s="1"/>
      <c r="AR32" s="1"/>
    </row>
    <row r="33" spans="1:44" ht="12" customHeight="1">
      <c r="A33" s="1"/>
      <c r="B33" s="5"/>
      <c r="C33" s="409"/>
      <c r="D33" s="411"/>
      <c r="E33" s="411"/>
      <c r="F33" s="5"/>
      <c r="G33" s="5"/>
      <c r="H33" s="224" t="str">
        <f t="shared" si="20"/>
        <v/>
      </c>
      <c r="I33" s="5"/>
      <c r="J33" s="5"/>
      <c r="K33" s="370">
        <f t="shared" si="21"/>
        <v>0</v>
      </c>
      <c r="L33" s="390">
        <f t="shared" si="22"/>
        <v>0</v>
      </c>
      <c r="M33" s="224">
        <f t="shared" si="23"/>
        <v>0</v>
      </c>
      <c r="N33" s="58">
        <f t="shared" si="24"/>
        <v>0</v>
      </c>
      <c r="O33" s="395">
        <f t="shared" si="25"/>
        <v>0</v>
      </c>
      <c r="P33" s="58">
        <f t="shared" si="26"/>
        <v>0</v>
      </c>
      <c r="Q33" s="58">
        <f t="shared" si="27"/>
        <v>0</v>
      </c>
      <c r="R33" s="5"/>
      <c r="S33" s="5"/>
      <c r="T33" s="397">
        <v>0</v>
      </c>
      <c r="U33" s="397">
        <v>0</v>
      </c>
      <c r="V33" s="397">
        <v>0</v>
      </c>
      <c r="W33" s="397">
        <v>0</v>
      </c>
      <c r="X33" s="397">
        <v>0</v>
      </c>
      <c r="Y33" s="397">
        <v>0</v>
      </c>
      <c r="Z33" s="397">
        <v>0</v>
      </c>
      <c r="AA33" s="397">
        <v>0</v>
      </c>
      <c r="AB33" s="397">
        <v>0</v>
      </c>
      <c r="AC33" s="397">
        <v>0</v>
      </c>
      <c r="AD33" s="397">
        <v>0</v>
      </c>
      <c r="AE33" s="397">
        <v>0</v>
      </c>
      <c r="AF33" s="1"/>
      <c r="AG33" s="1"/>
      <c r="AH33" s="408"/>
      <c r="AI33" s="13"/>
      <c r="AJ33" s="1"/>
      <c r="AK33" s="1"/>
      <c r="AL33" s="1"/>
      <c r="AM33" s="1"/>
      <c r="AN33" s="1"/>
      <c r="AO33" s="1"/>
      <c r="AP33" s="1"/>
      <c r="AQ33" s="1"/>
      <c r="AR33" s="1"/>
    </row>
    <row r="34" spans="1:44" ht="12" customHeight="1">
      <c r="A34" s="1"/>
      <c r="B34" s="5"/>
      <c r="C34" s="409"/>
      <c r="D34" s="411"/>
      <c r="E34" s="411"/>
      <c r="F34" s="5"/>
      <c r="G34" s="5"/>
      <c r="H34" s="224" t="str">
        <f t="shared" si="20"/>
        <v/>
      </c>
      <c r="I34" s="5"/>
      <c r="J34" s="5"/>
      <c r="K34" s="370">
        <f t="shared" si="21"/>
        <v>0</v>
      </c>
      <c r="L34" s="390">
        <f t="shared" si="22"/>
        <v>0</v>
      </c>
      <c r="M34" s="224">
        <f t="shared" si="23"/>
        <v>0</v>
      </c>
      <c r="N34" s="58">
        <f t="shared" si="24"/>
        <v>0</v>
      </c>
      <c r="O34" s="395">
        <f t="shared" si="25"/>
        <v>0</v>
      </c>
      <c r="P34" s="58">
        <f t="shared" si="26"/>
        <v>0</v>
      </c>
      <c r="Q34" s="58">
        <f t="shared" si="27"/>
        <v>0</v>
      </c>
      <c r="R34" s="5"/>
      <c r="S34" s="5"/>
      <c r="T34" s="397">
        <v>0</v>
      </c>
      <c r="U34" s="397">
        <v>0</v>
      </c>
      <c r="V34" s="397">
        <v>0</v>
      </c>
      <c r="W34" s="397">
        <v>0</v>
      </c>
      <c r="X34" s="397">
        <v>0</v>
      </c>
      <c r="Y34" s="397">
        <v>0</v>
      </c>
      <c r="Z34" s="397">
        <v>0</v>
      </c>
      <c r="AA34" s="397">
        <v>0</v>
      </c>
      <c r="AB34" s="397">
        <v>0</v>
      </c>
      <c r="AC34" s="397">
        <v>0</v>
      </c>
      <c r="AD34" s="397">
        <v>0</v>
      </c>
      <c r="AE34" s="397">
        <v>0</v>
      </c>
      <c r="AF34" s="1"/>
      <c r="AG34" s="1"/>
      <c r="AH34" s="408"/>
      <c r="AI34" s="13"/>
      <c r="AJ34" s="1"/>
      <c r="AK34" s="1"/>
      <c r="AL34" s="1"/>
      <c r="AM34" s="1"/>
      <c r="AN34" s="1"/>
      <c r="AO34" s="1"/>
      <c r="AP34" s="1"/>
      <c r="AQ34" s="1"/>
      <c r="AR34" s="1"/>
    </row>
    <row r="35" spans="1:44" ht="12" customHeight="1">
      <c r="A35" s="1"/>
      <c r="B35" s="5"/>
      <c r="C35" s="409"/>
      <c r="D35" s="411"/>
      <c r="E35" s="411"/>
      <c r="F35" s="5"/>
      <c r="G35" s="5"/>
      <c r="H35" s="224" t="str">
        <f t="shared" si="20"/>
        <v/>
      </c>
      <c r="I35" s="5"/>
      <c r="J35" s="5"/>
      <c r="K35" s="370">
        <f t="shared" si="21"/>
        <v>0</v>
      </c>
      <c r="L35" s="390">
        <f t="shared" si="22"/>
        <v>0</v>
      </c>
      <c r="M35" s="224">
        <f t="shared" si="23"/>
        <v>0</v>
      </c>
      <c r="N35" s="58">
        <f t="shared" si="24"/>
        <v>0</v>
      </c>
      <c r="O35" s="395">
        <f t="shared" si="25"/>
        <v>0</v>
      </c>
      <c r="P35" s="58">
        <f t="shared" si="26"/>
        <v>0</v>
      </c>
      <c r="Q35" s="58">
        <f t="shared" si="27"/>
        <v>0</v>
      </c>
      <c r="R35" s="5"/>
      <c r="S35" s="5"/>
      <c r="T35" s="397">
        <v>0</v>
      </c>
      <c r="U35" s="397">
        <v>0</v>
      </c>
      <c r="V35" s="397">
        <v>0</v>
      </c>
      <c r="W35" s="397">
        <v>0</v>
      </c>
      <c r="X35" s="397">
        <v>0</v>
      </c>
      <c r="Y35" s="397">
        <v>0</v>
      </c>
      <c r="Z35" s="397">
        <v>0</v>
      </c>
      <c r="AA35" s="397">
        <v>0</v>
      </c>
      <c r="AB35" s="397">
        <v>0</v>
      </c>
      <c r="AC35" s="397">
        <v>0</v>
      </c>
      <c r="AD35" s="397">
        <v>0</v>
      </c>
      <c r="AE35" s="397">
        <v>0</v>
      </c>
      <c r="AF35" s="1"/>
      <c r="AG35" s="1"/>
      <c r="AH35" s="408"/>
      <c r="AI35" s="13"/>
      <c r="AJ35" s="1"/>
      <c r="AK35" s="1"/>
      <c r="AL35" s="1"/>
      <c r="AM35" s="1"/>
      <c r="AN35" s="1"/>
      <c r="AO35" s="1"/>
      <c r="AP35" s="1"/>
      <c r="AQ35" s="1"/>
      <c r="AR35" s="1"/>
    </row>
    <row r="36" spans="1:44" ht="12" customHeight="1">
      <c r="A36" s="1"/>
      <c r="B36" s="5"/>
      <c r="C36" s="409"/>
      <c r="D36" s="411"/>
      <c r="E36" s="411"/>
      <c r="F36" s="5"/>
      <c r="G36" s="5"/>
      <c r="H36" s="224" t="str">
        <f t="shared" si="20"/>
        <v/>
      </c>
      <c r="I36" s="5"/>
      <c r="J36" s="5"/>
      <c r="K36" s="370">
        <f t="shared" si="21"/>
        <v>0</v>
      </c>
      <c r="L36" s="390">
        <f t="shared" si="22"/>
        <v>0</v>
      </c>
      <c r="M36" s="224">
        <f t="shared" si="23"/>
        <v>0</v>
      </c>
      <c r="N36" s="58">
        <f t="shared" si="24"/>
        <v>0</v>
      </c>
      <c r="O36" s="395">
        <f t="shared" si="25"/>
        <v>0</v>
      </c>
      <c r="P36" s="58">
        <f t="shared" si="26"/>
        <v>0</v>
      </c>
      <c r="Q36" s="58">
        <f t="shared" si="27"/>
        <v>0</v>
      </c>
      <c r="R36" s="5"/>
      <c r="S36" s="5"/>
      <c r="T36" s="397">
        <v>0</v>
      </c>
      <c r="U36" s="397">
        <v>0</v>
      </c>
      <c r="V36" s="397">
        <v>0</v>
      </c>
      <c r="W36" s="397">
        <v>0</v>
      </c>
      <c r="X36" s="397">
        <v>0</v>
      </c>
      <c r="Y36" s="397">
        <v>0</v>
      </c>
      <c r="Z36" s="397">
        <v>0</v>
      </c>
      <c r="AA36" s="397">
        <v>0</v>
      </c>
      <c r="AB36" s="397">
        <v>0</v>
      </c>
      <c r="AC36" s="397">
        <v>0</v>
      </c>
      <c r="AD36" s="397">
        <v>0</v>
      </c>
      <c r="AE36" s="397">
        <v>0</v>
      </c>
      <c r="AF36" s="1"/>
      <c r="AG36" s="1"/>
      <c r="AH36" s="408"/>
      <c r="AI36" s="13"/>
      <c r="AJ36" s="1"/>
      <c r="AK36" s="1"/>
      <c r="AL36" s="1"/>
      <c r="AM36" s="1"/>
      <c r="AN36" s="1"/>
      <c r="AO36" s="1"/>
      <c r="AP36" s="1"/>
      <c r="AQ36" s="1"/>
      <c r="AR36" s="1"/>
    </row>
    <row r="37" spans="1:44" ht="12" customHeight="1">
      <c r="A37" s="1"/>
      <c r="B37" s="5"/>
      <c r="C37" s="409"/>
      <c r="D37" s="411"/>
      <c r="E37" s="411"/>
      <c r="F37" s="5"/>
      <c r="G37" s="5"/>
      <c r="H37" s="224" t="str">
        <f t="shared" si="20"/>
        <v/>
      </c>
      <c r="I37" s="5"/>
      <c r="J37" s="5"/>
      <c r="K37" s="370">
        <f t="shared" si="21"/>
        <v>0</v>
      </c>
      <c r="L37" s="390">
        <f t="shared" si="22"/>
        <v>0</v>
      </c>
      <c r="M37" s="224">
        <f t="shared" si="23"/>
        <v>0</v>
      </c>
      <c r="N37" s="58">
        <f t="shared" si="24"/>
        <v>0</v>
      </c>
      <c r="O37" s="395">
        <f t="shared" si="25"/>
        <v>0</v>
      </c>
      <c r="P37" s="58">
        <f t="shared" si="26"/>
        <v>0</v>
      </c>
      <c r="Q37" s="58">
        <f t="shared" si="27"/>
        <v>0</v>
      </c>
      <c r="R37" s="5"/>
      <c r="S37" s="5"/>
      <c r="T37" s="397">
        <v>0</v>
      </c>
      <c r="U37" s="397">
        <v>0</v>
      </c>
      <c r="V37" s="397">
        <v>0</v>
      </c>
      <c r="W37" s="397">
        <v>0</v>
      </c>
      <c r="X37" s="397">
        <v>0</v>
      </c>
      <c r="Y37" s="397">
        <v>0</v>
      </c>
      <c r="Z37" s="397">
        <v>0</v>
      </c>
      <c r="AA37" s="397">
        <v>0</v>
      </c>
      <c r="AB37" s="397">
        <v>0</v>
      </c>
      <c r="AC37" s="397">
        <v>0</v>
      </c>
      <c r="AD37" s="397">
        <v>0</v>
      </c>
      <c r="AE37" s="397">
        <v>0</v>
      </c>
      <c r="AF37" s="1"/>
      <c r="AG37" s="1"/>
      <c r="AH37" s="408"/>
      <c r="AI37" s="13"/>
      <c r="AJ37" s="1"/>
      <c r="AK37" s="1"/>
      <c r="AL37" s="1"/>
      <c r="AM37" s="1"/>
      <c r="AN37" s="1"/>
      <c r="AO37" s="1"/>
      <c r="AP37" s="1"/>
      <c r="AQ37" s="1"/>
      <c r="AR37" s="1"/>
    </row>
    <row r="38" spans="1:44" ht="12" customHeight="1">
      <c r="A38" s="1"/>
      <c r="B38" s="5"/>
      <c r="C38" s="409"/>
      <c r="D38" s="411"/>
      <c r="E38" s="411"/>
      <c r="F38" s="5"/>
      <c r="G38" s="5"/>
      <c r="H38" s="224" t="str">
        <f t="shared" si="20"/>
        <v/>
      </c>
      <c r="I38" s="5"/>
      <c r="J38" s="5"/>
      <c r="K38" s="370">
        <f t="shared" si="21"/>
        <v>0</v>
      </c>
      <c r="L38" s="390">
        <f t="shared" si="22"/>
        <v>0</v>
      </c>
      <c r="M38" s="224">
        <f t="shared" si="23"/>
        <v>0</v>
      </c>
      <c r="N38" s="58">
        <f t="shared" si="24"/>
        <v>0</v>
      </c>
      <c r="O38" s="395">
        <f t="shared" si="25"/>
        <v>0</v>
      </c>
      <c r="P38" s="58">
        <f t="shared" si="26"/>
        <v>0</v>
      </c>
      <c r="Q38" s="58">
        <f t="shared" si="27"/>
        <v>0</v>
      </c>
      <c r="R38" s="5"/>
      <c r="S38" s="5"/>
      <c r="T38" s="397">
        <v>0</v>
      </c>
      <c r="U38" s="397">
        <v>0</v>
      </c>
      <c r="V38" s="397">
        <v>0</v>
      </c>
      <c r="W38" s="397">
        <v>0</v>
      </c>
      <c r="X38" s="397">
        <v>0</v>
      </c>
      <c r="Y38" s="397">
        <v>0</v>
      </c>
      <c r="Z38" s="397">
        <v>0</v>
      </c>
      <c r="AA38" s="397">
        <v>0</v>
      </c>
      <c r="AB38" s="397">
        <v>0</v>
      </c>
      <c r="AC38" s="397">
        <v>0</v>
      </c>
      <c r="AD38" s="397">
        <v>0</v>
      </c>
      <c r="AE38" s="397">
        <v>0</v>
      </c>
      <c r="AF38" s="1"/>
      <c r="AG38" s="1"/>
      <c r="AH38" s="408"/>
      <c r="AI38" s="13"/>
      <c r="AJ38" s="1"/>
      <c r="AK38" s="1"/>
      <c r="AL38" s="1"/>
      <c r="AM38" s="1"/>
      <c r="AN38" s="1"/>
      <c r="AO38" s="1"/>
      <c r="AP38" s="1"/>
      <c r="AQ38" s="1"/>
      <c r="AR38" s="1"/>
    </row>
    <row r="39" spans="1:44" ht="12" customHeight="1">
      <c r="A39" s="1"/>
      <c r="B39" s="386"/>
      <c r="C39" s="1"/>
      <c r="D39" s="32"/>
      <c r="E39" s="398" t="s">
        <v>432</v>
      </c>
      <c r="F39" s="399"/>
      <c r="G39" s="398"/>
      <c r="H39" s="398"/>
      <c r="I39" s="398"/>
      <c r="J39" s="398"/>
      <c r="K39" s="400">
        <f>SUMPRODUCT(B30:B38, K30:K38)</f>
        <v>0</v>
      </c>
      <c r="L39" s="401">
        <f t="shared" ref="L39:Q39" si="28">SUM(L30:L38)</f>
        <v>0</v>
      </c>
      <c r="M39" s="401">
        <f t="shared" si="28"/>
        <v>0</v>
      </c>
      <c r="N39" s="412">
        <f t="shared" si="28"/>
        <v>0</v>
      </c>
      <c r="O39" s="403">
        <f t="shared" si="28"/>
        <v>0</v>
      </c>
      <c r="P39" s="412">
        <f t="shared" si="28"/>
        <v>0</v>
      </c>
      <c r="Q39" s="412">
        <f t="shared" si="28"/>
        <v>0</v>
      </c>
      <c r="R39" s="79"/>
      <c r="S39" s="79"/>
      <c r="T39" s="413"/>
      <c r="U39" s="413"/>
      <c r="V39" s="413"/>
      <c r="W39" s="413"/>
      <c r="X39" s="413"/>
      <c r="Y39" s="413"/>
      <c r="Z39" s="413"/>
      <c r="AA39" s="413"/>
      <c r="AB39" s="413"/>
      <c r="AC39" s="413"/>
      <c r="AD39" s="413"/>
      <c r="AE39" s="413"/>
      <c r="AF39" s="1"/>
      <c r="AG39" s="1"/>
      <c r="AH39" s="414"/>
      <c r="AI39" s="13"/>
      <c r="AJ39" s="1"/>
      <c r="AK39" s="1"/>
      <c r="AL39" s="1"/>
      <c r="AM39" s="1"/>
      <c r="AN39" s="1"/>
      <c r="AO39" s="1"/>
      <c r="AP39" s="1"/>
      <c r="AQ39" s="1"/>
      <c r="AR39" s="1"/>
    </row>
    <row r="40" spans="1:44" ht="12" customHeight="1">
      <c r="A40" s="1"/>
      <c r="B40" s="386" t="s">
        <v>549</v>
      </c>
      <c r="C40" s="1"/>
      <c r="D40" s="32"/>
      <c r="E40" s="32"/>
      <c r="F40" s="1"/>
      <c r="G40" s="1"/>
      <c r="H40" s="1"/>
      <c r="I40" s="1"/>
      <c r="J40" s="1"/>
      <c r="K40" s="74"/>
      <c r="L40" s="74"/>
      <c r="M40" s="405"/>
      <c r="N40" s="1"/>
      <c r="O40" s="407"/>
      <c r="P40" s="1"/>
      <c r="Q40" s="1"/>
      <c r="R40" s="74"/>
      <c r="S40" s="74"/>
      <c r="T40" s="415"/>
      <c r="U40" s="415"/>
      <c r="V40" s="415"/>
      <c r="W40" s="415"/>
      <c r="X40" s="415"/>
      <c r="Y40" s="415"/>
      <c r="Z40" s="415"/>
      <c r="AA40" s="415"/>
      <c r="AB40" s="415"/>
      <c r="AC40" s="415"/>
      <c r="AD40" s="415"/>
      <c r="AE40" s="415"/>
      <c r="AF40" s="1"/>
      <c r="AG40" s="1"/>
      <c r="AH40" s="94"/>
      <c r="AI40" s="13"/>
      <c r="AJ40" s="1"/>
      <c r="AK40" s="1"/>
      <c r="AL40" s="1"/>
      <c r="AM40" s="1"/>
      <c r="AN40" s="1"/>
      <c r="AO40" s="1"/>
      <c r="AP40" s="1"/>
      <c r="AQ40" s="1"/>
      <c r="AR40" s="1"/>
    </row>
    <row r="41" spans="1:44" ht="24" customHeight="1">
      <c r="A41" s="13"/>
      <c r="B41" s="387" t="s">
        <v>572</v>
      </c>
      <c r="C41" s="387" t="s">
        <v>573</v>
      </c>
      <c r="D41" s="387" t="s">
        <v>574</v>
      </c>
      <c r="E41" s="387" t="s">
        <v>575</v>
      </c>
      <c r="F41" s="388" t="s">
        <v>576</v>
      </c>
      <c r="G41" s="388" t="s">
        <v>577</v>
      </c>
      <c r="H41" s="388" t="s">
        <v>578</v>
      </c>
      <c r="I41" s="388" t="s">
        <v>579</v>
      </c>
      <c r="J41" s="388" t="s">
        <v>580</v>
      </c>
      <c r="K41" s="388" t="s">
        <v>581</v>
      </c>
      <c r="L41" s="388" t="s">
        <v>582</v>
      </c>
      <c r="M41" s="387" t="s">
        <v>583</v>
      </c>
      <c r="N41" s="387" t="s">
        <v>584</v>
      </c>
      <c r="O41" s="389" t="s">
        <v>585</v>
      </c>
      <c r="P41" s="387" t="s">
        <v>586</v>
      </c>
      <c r="Q41" s="387" t="s">
        <v>587</v>
      </c>
      <c r="R41" s="388" t="s">
        <v>588</v>
      </c>
      <c r="S41" s="388" t="s">
        <v>589</v>
      </c>
      <c r="T41" s="980" t="s">
        <v>590</v>
      </c>
      <c r="U41" s="973"/>
      <c r="V41" s="973"/>
      <c r="W41" s="973"/>
      <c r="X41" s="973"/>
      <c r="Y41" s="973"/>
      <c r="Z41" s="973"/>
      <c r="AA41" s="973"/>
      <c r="AB41" s="973"/>
      <c r="AC41" s="973"/>
      <c r="AD41" s="973"/>
      <c r="AE41" s="974"/>
      <c r="AF41" s="1"/>
      <c r="AG41" s="1"/>
      <c r="AH41" s="250"/>
      <c r="AI41" s="13"/>
      <c r="AJ41" s="1"/>
      <c r="AK41" s="1"/>
      <c r="AL41" s="1"/>
      <c r="AM41" s="1"/>
      <c r="AN41" s="1"/>
      <c r="AO41" s="1"/>
      <c r="AP41" s="1"/>
      <c r="AQ41" s="1"/>
      <c r="AR41" s="1"/>
    </row>
    <row r="42" spans="1:44" ht="12" customHeight="1">
      <c r="A42" s="1"/>
      <c r="B42" s="157"/>
      <c r="C42" s="66"/>
      <c r="D42" s="66"/>
      <c r="E42" s="66"/>
      <c r="F42" s="370"/>
      <c r="G42" s="370"/>
      <c r="H42" s="390"/>
      <c r="I42" s="370"/>
      <c r="J42" s="370"/>
      <c r="K42" s="370"/>
      <c r="L42" s="390"/>
      <c r="M42" s="390"/>
      <c r="N42" s="391"/>
      <c r="O42" s="392"/>
      <c r="P42" s="391"/>
      <c r="Q42" s="391"/>
      <c r="R42" s="390"/>
      <c r="S42" s="390"/>
      <c r="T42" s="393">
        <v>1</v>
      </c>
      <c r="U42" s="393">
        <v>2</v>
      </c>
      <c r="V42" s="393">
        <v>3</v>
      </c>
      <c r="W42" s="393">
        <v>4</v>
      </c>
      <c r="X42" s="393">
        <v>5</v>
      </c>
      <c r="Y42" s="393">
        <v>6</v>
      </c>
      <c r="Z42" s="393">
        <v>7</v>
      </c>
      <c r="AA42" s="393">
        <v>8</v>
      </c>
      <c r="AB42" s="393">
        <v>9</v>
      </c>
      <c r="AC42" s="393">
        <v>10</v>
      </c>
      <c r="AD42" s="393">
        <v>11</v>
      </c>
      <c r="AE42" s="393">
        <v>12</v>
      </c>
      <c r="AF42" s="1"/>
      <c r="AG42" s="1"/>
      <c r="AH42" s="408"/>
      <c r="AI42" s="13"/>
      <c r="AJ42" s="1"/>
      <c r="AK42" s="1"/>
      <c r="AL42" s="1"/>
      <c r="AM42" s="1"/>
      <c r="AN42" s="1"/>
      <c r="AO42" s="1"/>
      <c r="AP42" s="1"/>
      <c r="AQ42" s="1"/>
      <c r="AR42" s="1"/>
    </row>
    <row r="43" spans="1:44" ht="12" customHeight="1">
      <c r="A43" s="1"/>
      <c r="B43" s="5"/>
      <c r="C43" s="409"/>
      <c r="D43" s="411"/>
      <c r="E43" s="411"/>
      <c r="F43" s="5"/>
      <c r="G43" s="5"/>
      <c r="H43" s="224" t="str">
        <f t="shared" ref="H43:H48" si="29">IF(G43=0, "", K43/G43)</f>
        <v/>
      </c>
      <c r="I43" s="5"/>
      <c r="J43" s="5"/>
      <c r="K43" s="370">
        <f t="shared" ref="K43:K48" si="30">J43*B43</f>
        <v>0</v>
      </c>
      <c r="L43" s="390">
        <f t="shared" ref="L43:L48" si="31">K43/1000</f>
        <v>0</v>
      </c>
      <c r="M43" s="224">
        <f t="shared" ref="M43:M48" si="32">R43*L43</f>
        <v>0</v>
      </c>
      <c r="N43" s="58">
        <f t="shared" ref="N43:N48" si="33">M43*$H$3</f>
        <v>0</v>
      </c>
      <c r="O43" s="395">
        <f t="shared" ref="O43:O48" si="34">M43*30</f>
        <v>0</v>
      </c>
      <c r="P43" s="58">
        <f t="shared" ref="P43:P48" si="35">O43*$H$3</f>
        <v>0</v>
      </c>
      <c r="Q43" s="58">
        <f t="shared" ref="Q43:Q48" si="36">P43*SUM(T43:AE43)</f>
        <v>0</v>
      </c>
      <c r="R43" s="5"/>
      <c r="S43" s="5"/>
      <c r="T43" s="397">
        <v>0</v>
      </c>
      <c r="U43" s="397">
        <v>0</v>
      </c>
      <c r="V43" s="397">
        <v>0</v>
      </c>
      <c r="W43" s="397">
        <v>0</v>
      </c>
      <c r="X43" s="397">
        <v>0</v>
      </c>
      <c r="Y43" s="397">
        <v>0</v>
      </c>
      <c r="Z43" s="397">
        <v>0</v>
      </c>
      <c r="AA43" s="397">
        <v>0</v>
      </c>
      <c r="AB43" s="397">
        <v>0</v>
      </c>
      <c r="AC43" s="397">
        <v>0</v>
      </c>
      <c r="AD43" s="397">
        <v>0</v>
      </c>
      <c r="AE43" s="397">
        <v>0</v>
      </c>
      <c r="AF43" s="1"/>
      <c r="AG43" s="1"/>
      <c r="AH43" s="408"/>
      <c r="AI43" s="13"/>
      <c r="AJ43" s="1"/>
      <c r="AK43" s="1"/>
      <c r="AL43" s="1"/>
      <c r="AM43" s="1"/>
      <c r="AN43" s="1"/>
      <c r="AO43" s="1"/>
      <c r="AP43" s="1"/>
      <c r="AQ43" s="1"/>
      <c r="AR43" s="1"/>
    </row>
    <row r="44" spans="1:44" ht="12" customHeight="1">
      <c r="A44" s="1"/>
      <c r="B44" s="5"/>
      <c r="C44" s="409"/>
      <c r="D44" s="411"/>
      <c r="E44" s="411"/>
      <c r="F44" s="5"/>
      <c r="G44" s="5"/>
      <c r="H44" s="224" t="str">
        <f t="shared" si="29"/>
        <v/>
      </c>
      <c r="I44" s="5"/>
      <c r="J44" s="5"/>
      <c r="K44" s="370">
        <f t="shared" si="30"/>
        <v>0</v>
      </c>
      <c r="L44" s="390">
        <f t="shared" si="31"/>
        <v>0</v>
      </c>
      <c r="M44" s="224">
        <f t="shared" si="32"/>
        <v>0</v>
      </c>
      <c r="N44" s="58">
        <f t="shared" si="33"/>
        <v>0</v>
      </c>
      <c r="O44" s="395">
        <f t="shared" si="34"/>
        <v>0</v>
      </c>
      <c r="P44" s="58">
        <f t="shared" si="35"/>
        <v>0</v>
      </c>
      <c r="Q44" s="58">
        <f t="shared" si="36"/>
        <v>0</v>
      </c>
      <c r="R44" s="5"/>
      <c r="S44" s="5"/>
      <c r="T44" s="397">
        <v>0</v>
      </c>
      <c r="U44" s="397">
        <v>0</v>
      </c>
      <c r="V44" s="397">
        <v>0</v>
      </c>
      <c r="W44" s="397">
        <v>0</v>
      </c>
      <c r="X44" s="397">
        <v>0</v>
      </c>
      <c r="Y44" s="397">
        <v>0</v>
      </c>
      <c r="Z44" s="397">
        <v>0</v>
      </c>
      <c r="AA44" s="397">
        <v>0</v>
      </c>
      <c r="AB44" s="397">
        <v>0</v>
      </c>
      <c r="AC44" s="397">
        <v>0</v>
      </c>
      <c r="AD44" s="397">
        <v>0</v>
      </c>
      <c r="AE44" s="397">
        <v>0</v>
      </c>
      <c r="AF44" s="1"/>
      <c r="AG44" s="1"/>
      <c r="AH44" s="408"/>
      <c r="AI44" s="13"/>
      <c r="AJ44" s="1"/>
      <c r="AK44" s="1"/>
      <c r="AL44" s="1"/>
      <c r="AM44" s="1"/>
      <c r="AN44" s="1"/>
      <c r="AO44" s="1"/>
      <c r="AP44" s="1"/>
      <c r="AQ44" s="1"/>
      <c r="AR44" s="1"/>
    </row>
    <row r="45" spans="1:44" ht="12" customHeight="1">
      <c r="A45" s="1"/>
      <c r="B45" s="5"/>
      <c r="C45" s="409"/>
      <c r="D45" s="411"/>
      <c r="E45" s="411"/>
      <c r="F45" s="5"/>
      <c r="G45" s="5"/>
      <c r="H45" s="224" t="str">
        <f t="shared" si="29"/>
        <v/>
      </c>
      <c r="I45" s="5"/>
      <c r="J45" s="5"/>
      <c r="K45" s="370">
        <f t="shared" si="30"/>
        <v>0</v>
      </c>
      <c r="L45" s="390">
        <f t="shared" si="31"/>
        <v>0</v>
      </c>
      <c r="M45" s="224">
        <f t="shared" si="32"/>
        <v>0</v>
      </c>
      <c r="N45" s="58">
        <f t="shared" si="33"/>
        <v>0</v>
      </c>
      <c r="O45" s="395">
        <f t="shared" si="34"/>
        <v>0</v>
      </c>
      <c r="P45" s="58">
        <f t="shared" si="35"/>
        <v>0</v>
      </c>
      <c r="Q45" s="58">
        <f t="shared" si="36"/>
        <v>0</v>
      </c>
      <c r="R45" s="5"/>
      <c r="S45" s="5"/>
      <c r="T45" s="397">
        <v>0</v>
      </c>
      <c r="U45" s="397">
        <v>0</v>
      </c>
      <c r="V45" s="397">
        <v>0</v>
      </c>
      <c r="W45" s="397">
        <v>0</v>
      </c>
      <c r="X45" s="397">
        <v>0</v>
      </c>
      <c r="Y45" s="397">
        <v>0</v>
      </c>
      <c r="Z45" s="397">
        <v>0</v>
      </c>
      <c r="AA45" s="397">
        <v>0</v>
      </c>
      <c r="AB45" s="397">
        <v>0</v>
      </c>
      <c r="AC45" s="397">
        <v>0</v>
      </c>
      <c r="AD45" s="397">
        <v>0</v>
      </c>
      <c r="AE45" s="397">
        <v>0</v>
      </c>
      <c r="AF45" s="1"/>
      <c r="AG45" s="1"/>
      <c r="AH45" s="408"/>
      <c r="AI45" s="13"/>
      <c r="AJ45" s="1"/>
      <c r="AK45" s="1"/>
      <c r="AL45" s="1"/>
      <c r="AM45" s="1"/>
      <c r="AN45" s="1"/>
      <c r="AO45" s="1"/>
      <c r="AP45" s="1"/>
      <c r="AQ45" s="1"/>
      <c r="AR45" s="1"/>
    </row>
    <row r="46" spans="1:44" ht="12" customHeight="1">
      <c r="A46" s="1"/>
      <c r="B46" s="5"/>
      <c r="C46" s="409"/>
      <c r="D46" s="411"/>
      <c r="E46" s="411"/>
      <c r="F46" s="5"/>
      <c r="G46" s="5"/>
      <c r="H46" s="224" t="str">
        <f t="shared" si="29"/>
        <v/>
      </c>
      <c r="I46" s="5"/>
      <c r="J46" s="5"/>
      <c r="K46" s="370">
        <f t="shared" si="30"/>
        <v>0</v>
      </c>
      <c r="L46" s="390">
        <f t="shared" si="31"/>
        <v>0</v>
      </c>
      <c r="M46" s="224">
        <f t="shared" si="32"/>
        <v>0</v>
      </c>
      <c r="N46" s="58">
        <f t="shared" si="33"/>
        <v>0</v>
      </c>
      <c r="O46" s="395">
        <f t="shared" si="34"/>
        <v>0</v>
      </c>
      <c r="P46" s="58">
        <f t="shared" si="35"/>
        <v>0</v>
      </c>
      <c r="Q46" s="58">
        <f t="shared" si="36"/>
        <v>0</v>
      </c>
      <c r="R46" s="5"/>
      <c r="S46" s="5"/>
      <c r="T46" s="397">
        <v>0</v>
      </c>
      <c r="U46" s="397">
        <v>0</v>
      </c>
      <c r="V46" s="397">
        <v>0</v>
      </c>
      <c r="W46" s="397">
        <v>0</v>
      </c>
      <c r="X46" s="397">
        <v>0</v>
      </c>
      <c r="Y46" s="397">
        <v>0</v>
      </c>
      <c r="Z46" s="397">
        <v>0</v>
      </c>
      <c r="AA46" s="397">
        <v>0</v>
      </c>
      <c r="AB46" s="397">
        <v>0</v>
      </c>
      <c r="AC46" s="397">
        <v>0</v>
      </c>
      <c r="AD46" s="397">
        <v>0</v>
      </c>
      <c r="AE46" s="397">
        <v>0</v>
      </c>
      <c r="AF46" s="1"/>
      <c r="AG46" s="1"/>
      <c r="AH46" s="408"/>
      <c r="AI46" s="13"/>
      <c r="AJ46" s="1"/>
      <c r="AK46" s="1"/>
      <c r="AL46" s="1"/>
      <c r="AM46" s="1"/>
      <c r="AN46" s="1"/>
      <c r="AO46" s="1"/>
      <c r="AP46" s="1"/>
      <c r="AQ46" s="1"/>
      <c r="AR46" s="1"/>
    </row>
    <row r="47" spans="1:44" ht="12" customHeight="1">
      <c r="A47" s="1"/>
      <c r="B47" s="5"/>
      <c r="C47" s="126"/>
      <c r="D47" s="411"/>
      <c r="E47" s="411"/>
      <c r="F47" s="5"/>
      <c r="G47" s="5"/>
      <c r="H47" s="226" t="str">
        <f t="shared" si="29"/>
        <v/>
      </c>
      <c r="I47" s="5"/>
      <c r="J47" s="5"/>
      <c r="K47" s="370">
        <f t="shared" si="30"/>
        <v>0</v>
      </c>
      <c r="L47" s="390">
        <f t="shared" si="31"/>
        <v>0</v>
      </c>
      <c r="M47" s="224">
        <f t="shared" si="32"/>
        <v>0</v>
      </c>
      <c r="N47" s="58">
        <f t="shared" si="33"/>
        <v>0</v>
      </c>
      <c r="O47" s="395">
        <f t="shared" si="34"/>
        <v>0</v>
      </c>
      <c r="P47" s="58">
        <f t="shared" si="35"/>
        <v>0</v>
      </c>
      <c r="Q47" s="58">
        <f t="shared" si="36"/>
        <v>0</v>
      </c>
      <c r="R47" s="5"/>
      <c r="S47" s="5"/>
      <c r="T47" s="397">
        <v>0</v>
      </c>
      <c r="U47" s="397">
        <v>0</v>
      </c>
      <c r="V47" s="397">
        <v>0</v>
      </c>
      <c r="W47" s="397">
        <v>0</v>
      </c>
      <c r="X47" s="397">
        <v>0</v>
      </c>
      <c r="Y47" s="397">
        <v>0</v>
      </c>
      <c r="Z47" s="397">
        <v>0</v>
      </c>
      <c r="AA47" s="397">
        <v>0</v>
      </c>
      <c r="AB47" s="397">
        <v>0</v>
      </c>
      <c r="AC47" s="397">
        <v>0</v>
      </c>
      <c r="AD47" s="397">
        <v>0</v>
      </c>
      <c r="AE47" s="397">
        <v>0</v>
      </c>
      <c r="AF47" s="1"/>
      <c r="AG47" s="1"/>
      <c r="AH47" s="408"/>
      <c r="AI47" s="13"/>
      <c r="AJ47" s="1"/>
      <c r="AK47" s="1"/>
      <c r="AL47" s="1"/>
      <c r="AM47" s="1"/>
      <c r="AN47" s="1"/>
      <c r="AO47" s="1"/>
      <c r="AP47" s="1"/>
      <c r="AQ47" s="1"/>
      <c r="AR47" s="1"/>
    </row>
    <row r="48" spans="1:44" ht="12" customHeight="1">
      <c r="A48" s="1"/>
      <c r="B48" s="5"/>
      <c r="C48" s="126"/>
      <c r="D48" s="411"/>
      <c r="E48" s="411"/>
      <c r="F48" s="5"/>
      <c r="G48" s="5"/>
      <c r="H48" s="226" t="str">
        <f t="shared" si="29"/>
        <v/>
      </c>
      <c r="I48" s="5"/>
      <c r="J48" s="5"/>
      <c r="K48" s="370">
        <f t="shared" si="30"/>
        <v>0</v>
      </c>
      <c r="L48" s="390">
        <f t="shared" si="31"/>
        <v>0</v>
      </c>
      <c r="M48" s="224">
        <f t="shared" si="32"/>
        <v>0</v>
      </c>
      <c r="N48" s="58">
        <f t="shared" si="33"/>
        <v>0</v>
      </c>
      <c r="O48" s="395">
        <f t="shared" si="34"/>
        <v>0</v>
      </c>
      <c r="P48" s="58">
        <f t="shared" si="35"/>
        <v>0</v>
      </c>
      <c r="Q48" s="58">
        <f t="shared" si="36"/>
        <v>0</v>
      </c>
      <c r="R48" s="5"/>
      <c r="S48" s="5"/>
      <c r="T48" s="397">
        <v>0</v>
      </c>
      <c r="U48" s="397">
        <v>0</v>
      </c>
      <c r="V48" s="397">
        <v>0</v>
      </c>
      <c r="W48" s="397">
        <v>0</v>
      </c>
      <c r="X48" s="397">
        <v>0</v>
      </c>
      <c r="Y48" s="397">
        <v>0</v>
      </c>
      <c r="Z48" s="397">
        <v>0</v>
      </c>
      <c r="AA48" s="397">
        <v>0</v>
      </c>
      <c r="AB48" s="397">
        <v>0</v>
      </c>
      <c r="AC48" s="397">
        <v>0</v>
      </c>
      <c r="AD48" s="397">
        <v>0</v>
      </c>
      <c r="AE48" s="397">
        <v>0</v>
      </c>
      <c r="AF48" s="1"/>
      <c r="AG48" s="1"/>
      <c r="AH48" s="408"/>
      <c r="AI48" s="13"/>
      <c r="AJ48" s="1"/>
      <c r="AK48" s="1"/>
      <c r="AL48" s="1"/>
      <c r="AM48" s="1"/>
      <c r="AN48" s="1"/>
      <c r="AO48" s="1"/>
      <c r="AP48" s="1"/>
      <c r="AQ48" s="1"/>
      <c r="AR48" s="1"/>
    </row>
    <row r="49" spans="1:45" ht="24" customHeight="1">
      <c r="A49" s="1"/>
      <c r="B49" s="15"/>
      <c r="C49" s="15"/>
      <c r="D49" s="416"/>
      <c r="E49" s="398" t="s">
        <v>432</v>
      </c>
      <c r="F49" s="399"/>
      <c r="G49" s="398"/>
      <c r="H49" s="400"/>
      <c r="I49" s="400"/>
      <c r="J49" s="400"/>
      <c r="K49" s="401">
        <f t="shared" ref="K49:Q49" si="37">SUM(K42:K48)</f>
        <v>0</v>
      </c>
      <c r="L49" s="401">
        <f t="shared" si="37"/>
        <v>0</v>
      </c>
      <c r="M49" s="401">
        <f t="shared" si="37"/>
        <v>0</v>
      </c>
      <c r="N49" s="402">
        <f t="shared" si="37"/>
        <v>0</v>
      </c>
      <c r="O49" s="403">
        <f t="shared" si="37"/>
        <v>0</v>
      </c>
      <c r="P49" s="402">
        <f t="shared" si="37"/>
        <v>0</v>
      </c>
      <c r="Q49" s="402">
        <f t="shared" si="37"/>
        <v>0</v>
      </c>
      <c r="R49" s="417"/>
      <c r="S49" s="417"/>
      <c r="T49" s="400"/>
      <c r="U49" s="400"/>
      <c r="V49" s="400"/>
      <c r="W49" s="400"/>
      <c r="X49" s="400"/>
      <c r="Y49" s="400"/>
      <c r="Z49" s="400"/>
      <c r="AA49" s="400"/>
      <c r="AB49" s="400"/>
      <c r="AC49" s="400"/>
      <c r="AD49" s="400"/>
      <c r="AE49" s="400"/>
      <c r="AF49" s="1"/>
      <c r="AG49" s="1"/>
      <c r="AH49" s="414"/>
      <c r="AI49" s="13"/>
      <c r="AJ49" s="1"/>
      <c r="AK49" s="1"/>
      <c r="AL49" s="1"/>
      <c r="AM49" s="1"/>
      <c r="AN49" s="1"/>
      <c r="AO49" s="1"/>
      <c r="AP49" s="1"/>
      <c r="AQ49" s="1"/>
      <c r="AR49" s="1"/>
    </row>
    <row r="50" spans="1:45" ht="12" customHeight="1">
      <c r="A50" s="1"/>
      <c r="B50" s="50" t="s">
        <v>596</v>
      </c>
      <c r="C50" s="27"/>
      <c r="D50" s="259"/>
      <c r="E50" s="32"/>
      <c r="F50" s="1"/>
      <c r="G50" s="1"/>
      <c r="H50" s="1"/>
      <c r="I50" s="1"/>
      <c r="J50" s="1"/>
      <c r="K50" s="1"/>
      <c r="L50" s="1"/>
      <c r="M50" s="405"/>
      <c r="N50" s="1"/>
      <c r="O50" s="407"/>
      <c r="P50" s="1"/>
      <c r="Q50" s="1"/>
      <c r="R50" s="1"/>
      <c r="S50" s="1"/>
      <c r="T50" s="415"/>
      <c r="U50" s="415"/>
      <c r="V50" s="415"/>
      <c r="W50" s="415"/>
      <c r="X50" s="415"/>
      <c r="Y50" s="415"/>
      <c r="Z50" s="415"/>
      <c r="AA50" s="415"/>
      <c r="AB50" s="415"/>
      <c r="AC50" s="415"/>
      <c r="AD50" s="415"/>
      <c r="AE50" s="415"/>
      <c r="AF50" s="1"/>
      <c r="AG50" s="1"/>
      <c r="AH50" s="94"/>
      <c r="AI50" s="13"/>
      <c r="AJ50" s="1"/>
      <c r="AK50" s="1"/>
      <c r="AL50" s="1"/>
      <c r="AM50" s="1"/>
      <c r="AN50" s="1"/>
      <c r="AO50" s="1"/>
      <c r="AP50" s="1"/>
      <c r="AQ50" s="1"/>
      <c r="AR50" s="1"/>
    </row>
    <row r="51" spans="1:45" ht="24" customHeight="1">
      <c r="A51" s="13"/>
      <c r="B51" s="387" t="s">
        <v>572</v>
      </c>
      <c r="C51" s="387" t="s">
        <v>573</v>
      </c>
      <c r="D51" s="387" t="s">
        <v>574</v>
      </c>
      <c r="E51" s="387" t="s">
        <v>575</v>
      </c>
      <c r="F51" s="388" t="s">
        <v>576</v>
      </c>
      <c r="G51" s="388" t="s">
        <v>577</v>
      </c>
      <c r="H51" s="388" t="s">
        <v>578</v>
      </c>
      <c r="I51" s="388" t="s">
        <v>579</v>
      </c>
      <c r="J51" s="388" t="s">
        <v>580</v>
      </c>
      <c r="K51" s="388" t="s">
        <v>581</v>
      </c>
      <c r="L51" s="388" t="s">
        <v>582</v>
      </c>
      <c r="M51" s="387" t="s">
        <v>583</v>
      </c>
      <c r="N51" s="387" t="s">
        <v>584</v>
      </c>
      <c r="O51" s="389" t="s">
        <v>585</v>
      </c>
      <c r="P51" s="387" t="s">
        <v>586</v>
      </c>
      <c r="Q51" s="387" t="s">
        <v>587</v>
      </c>
      <c r="R51" s="388" t="s">
        <v>588</v>
      </c>
      <c r="S51" s="388" t="s">
        <v>589</v>
      </c>
      <c r="T51" s="980" t="s">
        <v>590</v>
      </c>
      <c r="U51" s="973"/>
      <c r="V51" s="973"/>
      <c r="W51" s="973"/>
      <c r="X51" s="973"/>
      <c r="Y51" s="973"/>
      <c r="Z51" s="973"/>
      <c r="AA51" s="973"/>
      <c r="AB51" s="973"/>
      <c r="AC51" s="973"/>
      <c r="AD51" s="973"/>
      <c r="AE51" s="974"/>
      <c r="AF51" s="1"/>
      <c r="AG51" s="1"/>
      <c r="AH51" s="250"/>
      <c r="AI51" s="13"/>
      <c r="AJ51" s="1"/>
      <c r="AK51" s="1"/>
      <c r="AL51" s="1"/>
      <c r="AM51" s="1"/>
      <c r="AN51" s="1"/>
      <c r="AO51" s="1"/>
      <c r="AP51" s="1"/>
      <c r="AQ51" s="1"/>
      <c r="AR51" s="1"/>
    </row>
    <row r="52" spans="1:45" ht="12" customHeight="1">
      <c r="A52" s="1"/>
      <c r="B52" s="157"/>
      <c r="C52" s="66"/>
      <c r="D52" s="66"/>
      <c r="E52" s="66"/>
      <c r="F52" s="370"/>
      <c r="G52" s="370"/>
      <c r="H52" s="390"/>
      <c r="I52" s="370"/>
      <c r="J52" s="370"/>
      <c r="K52" s="370"/>
      <c r="L52" s="390"/>
      <c r="M52" s="390"/>
      <c r="N52" s="391"/>
      <c r="O52" s="392"/>
      <c r="P52" s="391"/>
      <c r="Q52" s="391"/>
      <c r="R52" s="390"/>
      <c r="S52" s="390"/>
      <c r="T52" s="393">
        <v>1</v>
      </c>
      <c r="U52" s="393">
        <v>2</v>
      </c>
      <c r="V52" s="393">
        <v>3</v>
      </c>
      <c r="W52" s="393">
        <v>4</v>
      </c>
      <c r="X52" s="393">
        <v>5</v>
      </c>
      <c r="Y52" s="393">
        <v>6</v>
      </c>
      <c r="Z52" s="393">
        <v>7</v>
      </c>
      <c r="AA52" s="393">
        <v>8</v>
      </c>
      <c r="AB52" s="393">
        <v>9</v>
      </c>
      <c r="AC52" s="393">
        <v>10</v>
      </c>
      <c r="AD52" s="393">
        <v>11</v>
      </c>
      <c r="AE52" s="393">
        <v>12</v>
      </c>
      <c r="AF52" s="1"/>
      <c r="AG52" s="1"/>
      <c r="AH52" s="408"/>
      <c r="AI52" s="13"/>
      <c r="AJ52" s="1"/>
      <c r="AK52" s="1"/>
      <c r="AL52" s="1"/>
      <c r="AM52" s="1"/>
      <c r="AN52" s="1"/>
      <c r="AO52" s="1"/>
      <c r="AP52" s="1"/>
      <c r="AQ52" s="1"/>
      <c r="AR52" s="1"/>
    </row>
    <row r="53" spans="1:45" ht="12" customHeight="1">
      <c r="A53" s="1"/>
      <c r="B53" s="5"/>
      <c r="C53" s="409"/>
      <c r="D53" s="411"/>
      <c r="E53" s="411"/>
      <c r="F53" s="5"/>
      <c r="G53" s="5"/>
      <c r="H53" s="224" t="str">
        <f t="shared" ref="H53:H57" si="38">IF(G53=0, "", K53/G53)</f>
        <v/>
      </c>
      <c r="I53" s="5"/>
      <c r="J53" s="5"/>
      <c r="K53" s="370">
        <f t="shared" ref="K53:K57" si="39">J53*B53</f>
        <v>0</v>
      </c>
      <c r="L53" s="390">
        <f t="shared" ref="L53:L57" si="40">K53/1000</f>
        <v>0</v>
      </c>
      <c r="M53" s="224">
        <f t="shared" ref="M53:M57" si="41">R53*L53</f>
        <v>0</v>
      </c>
      <c r="N53" s="58">
        <f t="shared" ref="N53:N57" si="42">M53*$H$3</f>
        <v>0</v>
      </c>
      <c r="O53" s="395">
        <f t="shared" ref="O53:O57" si="43">M53*30</f>
        <v>0</v>
      </c>
      <c r="P53" s="58">
        <f t="shared" ref="P53:P57" si="44">O53*$H$3</f>
        <v>0</v>
      </c>
      <c r="Q53" s="58">
        <f t="shared" ref="Q53:Q57" si="45">P53*SUM(T53:AE53)</f>
        <v>0</v>
      </c>
      <c r="R53" s="5"/>
      <c r="S53" s="5"/>
      <c r="T53" s="397">
        <v>0</v>
      </c>
      <c r="U53" s="397">
        <v>0</v>
      </c>
      <c r="V53" s="397">
        <v>0</v>
      </c>
      <c r="W53" s="397">
        <v>0</v>
      </c>
      <c r="X53" s="397">
        <v>0</v>
      </c>
      <c r="Y53" s="397">
        <v>0</v>
      </c>
      <c r="Z53" s="397">
        <v>0</v>
      </c>
      <c r="AA53" s="397">
        <v>0</v>
      </c>
      <c r="AB53" s="397">
        <v>0</v>
      </c>
      <c r="AC53" s="397">
        <v>0</v>
      </c>
      <c r="AD53" s="397">
        <v>0</v>
      </c>
      <c r="AE53" s="397">
        <v>0</v>
      </c>
      <c r="AF53" s="1"/>
      <c r="AG53" s="1"/>
      <c r="AH53" s="408"/>
      <c r="AI53" s="13"/>
      <c r="AJ53" s="1"/>
      <c r="AK53" s="1"/>
      <c r="AL53" s="1"/>
      <c r="AM53" s="1"/>
      <c r="AN53" s="1"/>
      <c r="AO53" s="1"/>
      <c r="AP53" s="1"/>
      <c r="AQ53" s="1"/>
      <c r="AR53" s="1"/>
    </row>
    <row r="54" spans="1:45" ht="12" customHeight="1">
      <c r="A54" s="1"/>
      <c r="B54" s="5"/>
      <c r="C54" s="126"/>
      <c r="D54" s="411"/>
      <c r="E54" s="411"/>
      <c r="F54" s="5"/>
      <c r="G54" s="5"/>
      <c r="H54" s="224" t="str">
        <f t="shared" si="38"/>
        <v/>
      </c>
      <c r="I54" s="5"/>
      <c r="J54" s="5"/>
      <c r="K54" s="370">
        <f t="shared" si="39"/>
        <v>0</v>
      </c>
      <c r="L54" s="390">
        <f t="shared" si="40"/>
        <v>0</v>
      </c>
      <c r="M54" s="224">
        <f t="shared" si="41"/>
        <v>0</v>
      </c>
      <c r="N54" s="58">
        <f t="shared" si="42"/>
        <v>0</v>
      </c>
      <c r="O54" s="395">
        <f t="shared" si="43"/>
        <v>0</v>
      </c>
      <c r="P54" s="58">
        <f t="shared" si="44"/>
        <v>0</v>
      </c>
      <c r="Q54" s="58">
        <f t="shared" si="45"/>
        <v>0</v>
      </c>
      <c r="R54" s="5"/>
      <c r="S54" s="5"/>
      <c r="T54" s="397">
        <v>0</v>
      </c>
      <c r="U54" s="397">
        <v>0</v>
      </c>
      <c r="V54" s="397">
        <v>0</v>
      </c>
      <c r="W54" s="397">
        <v>0</v>
      </c>
      <c r="X54" s="397">
        <v>0</v>
      </c>
      <c r="Y54" s="397">
        <v>0</v>
      </c>
      <c r="Z54" s="397">
        <v>0</v>
      </c>
      <c r="AA54" s="397">
        <v>0</v>
      </c>
      <c r="AB54" s="397">
        <v>0</v>
      </c>
      <c r="AC54" s="397">
        <v>0</v>
      </c>
      <c r="AD54" s="397">
        <v>0</v>
      </c>
      <c r="AE54" s="397">
        <v>0</v>
      </c>
      <c r="AF54" s="1"/>
      <c r="AG54" s="1"/>
      <c r="AH54" s="408"/>
      <c r="AI54" s="13"/>
      <c r="AJ54" s="1"/>
      <c r="AK54" s="1"/>
      <c r="AL54" s="1"/>
      <c r="AM54" s="1"/>
      <c r="AN54" s="1"/>
      <c r="AO54" s="1"/>
      <c r="AP54" s="1"/>
      <c r="AQ54" s="1"/>
      <c r="AR54" s="1"/>
    </row>
    <row r="55" spans="1:45" ht="12" customHeight="1">
      <c r="A55" s="1"/>
      <c r="B55" s="5"/>
      <c r="C55" s="126"/>
      <c r="D55" s="411"/>
      <c r="E55" s="411"/>
      <c r="F55" s="5"/>
      <c r="G55" s="5"/>
      <c r="H55" s="224" t="str">
        <f t="shared" si="38"/>
        <v/>
      </c>
      <c r="I55" s="5"/>
      <c r="J55" s="5"/>
      <c r="K55" s="370">
        <f t="shared" si="39"/>
        <v>0</v>
      </c>
      <c r="L55" s="390">
        <f t="shared" si="40"/>
        <v>0</v>
      </c>
      <c r="M55" s="224">
        <f t="shared" si="41"/>
        <v>0</v>
      </c>
      <c r="N55" s="58">
        <f t="shared" si="42"/>
        <v>0</v>
      </c>
      <c r="O55" s="395">
        <f t="shared" si="43"/>
        <v>0</v>
      </c>
      <c r="P55" s="58">
        <f t="shared" si="44"/>
        <v>0</v>
      </c>
      <c r="Q55" s="58">
        <f t="shared" si="45"/>
        <v>0</v>
      </c>
      <c r="R55" s="5"/>
      <c r="S55" s="5"/>
      <c r="T55" s="397"/>
      <c r="U55" s="397"/>
      <c r="V55" s="397"/>
      <c r="W55" s="397"/>
      <c r="X55" s="397"/>
      <c r="Y55" s="397"/>
      <c r="Z55" s="397"/>
      <c r="AA55" s="397"/>
      <c r="AB55" s="397"/>
      <c r="AC55" s="397"/>
      <c r="AD55" s="397"/>
      <c r="AE55" s="397"/>
      <c r="AF55" s="1"/>
      <c r="AG55" s="1"/>
      <c r="AH55" s="408"/>
      <c r="AI55" s="13"/>
      <c r="AJ55" s="1"/>
      <c r="AK55" s="1"/>
      <c r="AL55" s="1"/>
      <c r="AM55" s="1"/>
      <c r="AN55" s="1"/>
      <c r="AO55" s="1"/>
      <c r="AP55" s="1"/>
      <c r="AQ55" s="1"/>
      <c r="AR55" s="1"/>
    </row>
    <row r="56" spans="1:45" ht="12" customHeight="1">
      <c r="A56" s="1"/>
      <c r="B56" s="5"/>
      <c r="C56" s="126"/>
      <c r="D56" s="411"/>
      <c r="E56" s="411"/>
      <c r="F56" s="5"/>
      <c r="G56" s="5"/>
      <c r="H56" s="224" t="str">
        <f t="shared" si="38"/>
        <v/>
      </c>
      <c r="I56" s="5"/>
      <c r="J56" s="5"/>
      <c r="K56" s="370">
        <f t="shared" si="39"/>
        <v>0</v>
      </c>
      <c r="L56" s="390">
        <f t="shared" si="40"/>
        <v>0</v>
      </c>
      <c r="M56" s="224">
        <f t="shared" si="41"/>
        <v>0</v>
      </c>
      <c r="N56" s="58">
        <f t="shared" si="42"/>
        <v>0</v>
      </c>
      <c r="O56" s="395">
        <f t="shared" si="43"/>
        <v>0</v>
      </c>
      <c r="P56" s="58">
        <f t="shared" si="44"/>
        <v>0</v>
      </c>
      <c r="Q56" s="58">
        <f t="shared" si="45"/>
        <v>0</v>
      </c>
      <c r="R56" s="5"/>
      <c r="S56" s="5"/>
      <c r="T56" s="397"/>
      <c r="U56" s="397"/>
      <c r="V56" s="397"/>
      <c r="W56" s="397"/>
      <c r="X56" s="397"/>
      <c r="Y56" s="397"/>
      <c r="Z56" s="397"/>
      <c r="AA56" s="397"/>
      <c r="AB56" s="397"/>
      <c r="AC56" s="397"/>
      <c r="AD56" s="397"/>
      <c r="AE56" s="397"/>
      <c r="AF56" s="1"/>
      <c r="AG56" s="1"/>
      <c r="AH56" s="408"/>
      <c r="AI56" s="13"/>
      <c r="AJ56" s="1"/>
      <c r="AK56" s="1"/>
      <c r="AL56" s="1"/>
      <c r="AM56" s="1"/>
      <c r="AN56" s="1"/>
      <c r="AO56" s="1"/>
      <c r="AP56" s="1"/>
      <c r="AQ56" s="1"/>
      <c r="AR56" s="1"/>
    </row>
    <row r="57" spans="1:45" ht="12" customHeight="1">
      <c r="A57" s="1"/>
      <c r="B57" s="5"/>
      <c r="C57" s="126"/>
      <c r="D57" s="411"/>
      <c r="E57" s="411"/>
      <c r="F57" s="5"/>
      <c r="G57" s="5"/>
      <c r="H57" s="224" t="str">
        <f t="shared" si="38"/>
        <v/>
      </c>
      <c r="I57" s="5"/>
      <c r="J57" s="5"/>
      <c r="K57" s="370">
        <f t="shared" si="39"/>
        <v>0</v>
      </c>
      <c r="L57" s="390">
        <f t="shared" si="40"/>
        <v>0</v>
      </c>
      <c r="M57" s="224">
        <f t="shared" si="41"/>
        <v>0</v>
      </c>
      <c r="N57" s="58">
        <f t="shared" si="42"/>
        <v>0</v>
      </c>
      <c r="O57" s="395">
        <f t="shared" si="43"/>
        <v>0</v>
      </c>
      <c r="P57" s="58">
        <f t="shared" si="44"/>
        <v>0</v>
      </c>
      <c r="Q57" s="58">
        <f t="shared" si="45"/>
        <v>0</v>
      </c>
      <c r="R57" s="5"/>
      <c r="S57" s="5"/>
      <c r="T57" s="397"/>
      <c r="U57" s="397"/>
      <c r="V57" s="397"/>
      <c r="W57" s="397"/>
      <c r="X57" s="397"/>
      <c r="Y57" s="397"/>
      <c r="Z57" s="397"/>
      <c r="AA57" s="397"/>
      <c r="AB57" s="397"/>
      <c r="AC57" s="397"/>
      <c r="AD57" s="397"/>
      <c r="AE57" s="397"/>
      <c r="AF57" s="1"/>
      <c r="AG57" s="1"/>
      <c r="AH57" s="408"/>
      <c r="AI57" s="13"/>
      <c r="AJ57" s="1"/>
      <c r="AK57" s="1"/>
      <c r="AL57" s="1"/>
      <c r="AM57" s="1"/>
      <c r="AN57" s="1"/>
      <c r="AO57" s="1"/>
      <c r="AP57" s="1"/>
      <c r="AQ57" s="1"/>
      <c r="AR57" s="1"/>
    </row>
    <row r="58" spans="1:45" ht="24" customHeight="1">
      <c r="A58" s="1"/>
      <c r="B58" s="184"/>
      <c r="C58" s="184"/>
      <c r="D58" s="418"/>
      <c r="E58" s="398" t="s">
        <v>432</v>
      </c>
      <c r="F58" s="399"/>
      <c r="G58" s="398"/>
      <c r="H58" s="400"/>
      <c r="I58" s="400"/>
      <c r="J58" s="400"/>
      <c r="K58" s="400">
        <f>SUMPRODUCT(B53:B57, K53:K57)</f>
        <v>0</v>
      </c>
      <c r="L58" s="401">
        <f t="shared" ref="L58:Q58" si="46">SUM(L53:L57)</f>
        <v>0</v>
      </c>
      <c r="M58" s="400">
        <f t="shared" si="46"/>
        <v>0</v>
      </c>
      <c r="N58" s="412">
        <f t="shared" si="46"/>
        <v>0</v>
      </c>
      <c r="O58" s="419">
        <f t="shared" si="46"/>
        <v>0</v>
      </c>
      <c r="P58" s="412">
        <f t="shared" si="46"/>
        <v>0</v>
      </c>
      <c r="Q58" s="412">
        <f t="shared" si="46"/>
        <v>0</v>
      </c>
      <c r="R58" s="417"/>
      <c r="S58" s="417"/>
      <c r="T58" s="400"/>
      <c r="U58" s="400"/>
      <c r="V58" s="400"/>
      <c r="W58" s="400"/>
      <c r="X58" s="400"/>
      <c r="Y58" s="400"/>
      <c r="Z58" s="400"/>
      <c r="AA58" s="400"/>
      <c r="AB58" s="400"/>
      <c r="AC58" s="400"/>
      <c r="AD58" s="400"/>
      <c r="AE58" s="400"/>
      <c r="AF58" s="1"/>
      <c r="AG58" s="1"/>
      <c r="AH58" s="414"/>
      <c r="AI58" s="13"/>
      <c r="AJ58" s="1"/>
      <c r="AK58" s="1"/>
      <c r="AL58" s="1"/>
      <c r="AM58" s="1"/>
      <c r="AN58" s="1"/>
      <c r="AO58" s="1"/>
      <c r="AP58" s="1"/>
      <c r="AQ58" s="1"/>
      <c r="AR58" s="1"/>
    </row>
    <row r="59" spans="1:45" ht="12" customHeight="1">
      <c r="A59" s="1"/>
      <c r="B59" s="27"/>
      <c r="C59" s="27"/>
      <c r="D59" s="27"/>
      <c r="E59" s="259"/>
      <c r="F59" s="32"/>
      <c r="G59" s="1"/>
      <c r="H59" s="1"/>
      <c r="I59" s="1"/>
      <c r="J59" s="1"/>
      <c r="K59" s="1"/>
      <c r="L59" s="1"/>
      <c r="M59" s="1"/>
      <c r="N59" s="1"/>
      <c r="O59" s="74"/>
      <c r="P59" s="1"/>
      <c r="Q59" s="1"/>
      <c r="R59" s="1"/>
      <c r="S59" s="1"/>
      <c r="T59" s="1"/>
      <c r="U59" s="1"/>
      <c r="V59" s="1"/>
      <c r="W59" s="1"/>
      <c r="X59" s="1"/>
      <c r="Y59" s="1"/>
      <c r="Z59" s="1"/>
      <c r="AA59" s="1"/>
      <c r="AB59" s="1"/>
      <c r="AC59" s="1"/>
      <c r="AD59" s="1"/>
      <c r="AE59" s="1"/>
      <c r="AF59" s="1"/>
      <c r="AG59" s="1"/>
      <c r="AH59" s="74"/>
      <c r="AI59" s="13"/>
      <c r="AJ59" s="1"/>
      <c r="AK59" s="1"/>
      <c r="AL59" s="1"/>
      <c r="AM59" s="1"/>
      <c r="AN59" s="1"/>
      <c r="AO59" s="1"/>
      <c r="AP59" s="1"/>
      <c r="AQ59" s="1"/>
      <c r="AR59" s="1"/>
    </row>
    <row r="60" spans="1:45" ht="15.75" customHeight="1">
      <c r="B60" s="1"/>
      <c r="C60" s="1"/>
      <c r="D60" s="1"/>
      <c r="E60" s="420" t="s">
        <v>597</v>
      </c>
      <c r="F60" s="13"/>
      <c r="G60" s="13"/>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5" ht="24" customHeight="1">
      <c r="A61" s="1"/>
      <c r="B61" s="1"/>
      <c r="C61" s="1"/>
      <c r="D61" s="1"/>
      <c r="E61" s="421" t="s">
        <v>574</v>
      </c>
      <c r="F61" s="422" t="str">
        <f>IF('Please Read First'!C11="metric", "Volume in Liters", "Volume in Gallons")</f>
        <v>Volume in Gallons</v>
      </c>
      <c r="G61" s="422" t="str">
        <f>IF('Please Read First'!C11="metric", "Weight in kg", "Weight in lbs")</f>
        <v>Weight in lbs</v>
      </c>
      <c r="H61" s="184"/>
      <c r="I61" s="1"/>
      <c r="J61" s="27"/>
      <c r="K61" s="28"/>
      <c r="L61" s="27"/>
      <c r="M61" s="28"/>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423"/>
      <c r="AR61" s="423"/>
      <c r="AS61" s="423"/>
    </row>
    <row r="62" spans="1:45" ht="12" customHeight="1">
      <c r="A62" s="1"/>
      <c r="B62" s="1"/>
      <c r="C62" s="1"/>
      <c r="D62" s="1"/>
      <c r="E62" s="424" t="s">
        <v>598</v>
      </c>
      <c r="F62" s="390">
        <f>'Plant &amp; Fish Production'!C60</f>
        <v>1</v>
      </c>
      <c r="G62" s="2"/>
      <c r="H62" s="66"/>
      <c r="I62" s="1"/>
      <c r="J62" s="28"/>
      <c r="K62" s="379"/>
      <c r="L62" s="28"/>
      <c r="M62" s="379"/>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423"/>
      <c r="AR62" s="423"/>
      <c r="AS62" s="423"/>
    </row>
    <row r="63" spans="1:45" ht="12" customHeight="1">
      <c r="A63" s="1"/>
      <c r="B63" s="1"/>
      <c r="C63" s="1"/>
      <c r="D63" s="1"/>
      <c r="E63" s="424" t="s">
        <v>599</v>
      </c>
      <c r="F63" s="192" t="str">
        <f>'Plant &amp; Fish Production'!C75</f>
        <v/>
      </c>
      <c r="G63" s="131">
        <f>IF(F63="", 0, IF('Please Read First'!$C$11="metric",'Energy and Water'!F63,'Energy and Water'!F63*8.33))</f>
        <v>0</v>
      </c>
      <c r="H63" s="184"/>
      <c r="I63" s="1"/>
      <c r="J63" s="27"/>
      <c r="K63" s="28"/>
      <c r="L63" s="28"/>
      <c r="M63" s="28"/>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423"/>
      <c r="AR63" s="423"/>
      <c r="AS63" s="423"/>
    </row>
    <row r="64" spans="1:45" ht="12" customHeight="1">
      <c r="A64" s="1"/>
      <c r="B64" s="1"/>
      <c r="C64" s="1"/>
      <c r="D64" s="1"/>
      <c r="E64" s="425" t="s">
        <v>600</v>
      </c>
      <c r="F64" s="426">
        <f>IFERROR(F62*F63, 0)</f>
        <v>0</v>
      </c>
      <c r="G64" s="131">
        <f>IF('Please Read First'!$C$11="metric", 'Energy and Water'!F64, 'Energy and Water'!F64*8.33)</f>
        <v>0</v>
      </c>
      <c r="H64" s="66"/>
      <c r="I64" s="1"/>
      <c r="J64" s="28"/>
      <c r="K64" s="201"/>
      <c r="L64" s="28"/>
      <c r="M64" s="20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423"/>
      <c r="AR64" s="423"/>
      <c r="AS64" s="423"/>
    </row>
    <row r="65" spans="1:44" ht="12" customHeight="1">
      <c r="A65" s="1"/>
      <c r="B65" s="1"/>
      <c r="C65" s="1"/>
      <c r="D65" s="1"/>
      <c r="E65" s="424" t="s">
        <v>601</v>
      </c>
      <c r="F65" s="5"/>
      <c r="G65" s="131">
        <f>IF('Please Read First'!$C$11="metric", 'Energy and Water'!F65, 'Energy and Water'!F65*8.33)</f>
        <v>0</v>
      </c>
      <c r="H65" s="66"/>
      <c r="I65" s="1"/>
      <c r="J65" s="28"/>
      <c r="K65" s="201"/>
      <c r="L65" s="28"/>
      <c r="M65" s="20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75" customHeight="1">
      <c r="A66" s="1"/>
      <c r="B66" s="1"/>
      <c r="C66" s="1"/>
      <c r="D66" s="1"/>
      <c r="E66" s="424" t="s">
        <v>602</v>
      </c>
      <c r="F66" s="5"/>
      <c r="G66" s="131">
        <f>IF('Please Read First'!$C$11="metric", 'Energy and Water'!F66, 'Energy and Water'!F66*8.33)</f>
        <v>0</v>
      </c>
      <c r="H66" s="184"/>
      <c r="I66" s="1"/>
      <c r="J66" s="27"/>
      <c r="K66" s="427"/>
      <c r="L66" s="259"/>
      <c r="M66" s="427"/>
      <c r="N66" s="1"/>
      <c r="O66" s="405"/>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75" customHeight="1">
      <c r="A67" s="1"/>
      <c r="B67" s="1"/>
      <c r="C67" s="1"/>
      <c r="D67" s="1"/>
      <c r="E67" s="428" t="s">
        <v>603</v>
      </c>
      <c r="F67" s="429">
        <f>SUM(F64:F66)</f>
        <v>0</v>
      </c>
      <c r="G67" s="430">
        <f>IF('Please Read First'!$C$11="metric", 'Energy and Water'!F67, 'Energy and Water'!F67*8.33)</f>
        <v>0</v>
      </c>
      <c r="H67" s="66"/>
      <c r="I67" s="1"/>
      <c r="J67" s="28"/>
      <c r="K67" s="431"/>
      <c r="L67" s="28"/>
      <c r="M67" s="28"/>
      <c r="N67" s="1"/>
      <c r="O67" s="405"/>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75" customHeight="1">
      <c r="A68" s="1"/>
      <c r="B68" s="1"/>
      <c r="C68" s="1"/>
      <c r="D68" s="1"/>
      <c r="E68" s="424" t="s">
        <v>604</v>
      </c>
      <c r="F68" s="5">
        <v>60</v>
      </c>
      <c r="G68" s="131">
        <f>IF('Please Read First'!$C$11="metric", 'Energy and Water'!F68, 'Energy and Water'!F68*8.33)</f>
        <v>499.8</v>
      </c>
      <c r="H68" s="66"/>
      <c r="I68" s="1"/>
      <c r="J68" s="28"/>
      <c r="K68" s="379"/>
      <c r="L68" s="28"/>
      <c r="M68" s="379"/>
      <c r="N68" s="1"/>
      <c r="O68" s="405"/>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75" customHeight="1">
      <c r="A69" s="1"/>
      <c r="B69" s="1"/>
      <c r="C69" s="1"/>
      <c r="D69" s="1"/>
      <c r="E69" s="424" t="s">
        <v>605</v>
      </c>
      <c r="F69" s="5"/>
      <c r="G69" s="131">
        <f>IF('Please Read First'!$C$11="metric", 'Energy and Water'!F69, 'Energy and Water'!F69*8.33)</f>
        <v>0</v>
      </c>
      <c r="H69" s="66"/>
      <c r="I69" s="1"/>
      <c r="J69" s="28"/>
      <c r="K69" s="379"/>
      <c r="L69" s="28"/>
      <c r="M69" s="379"/>
      <c r="N69" s="1"/>
      <c r="O69" s="405"/>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customHeight="1">
      <c r="A70" s="1"/>
      <c r="B70" s="1"/>
      <c r="C70" s="1"/>
      <c r="D70" s="1"/>
      <c r="E70" s="424" t="s">
        <v>519</v>
      </c>
      <c r="F70" s="5"/>
      <c r="G70" s="131">
        <f>IF('Please Read First'!$C$11="metric", 'Energy and Water'!F70, 'Energy and Water'!F70*8.33)</f>
        <v>0</v>
      </c>
      <c r="H70" s="184"/>
      <c r="I70" s="1"/>
      <c r="J70" s="27"/>
      <c r="K70" s="28"/>
      <c r="L70" s="28"/>
      <c r="M70" s="28"/>
      <c r="N70" s="1"/>
      <c r="O70" s="405"/>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customHeight="1">
      <c r="A71" s="1"/>
      <c r="B71" s="1"/>
      <c r="C71" s="1"/>
      <c r="D71" s="1"/>
      <c r="E71" s="424" t="s">
        <v>606</v>
      </c>
      <c r="F71" s="192">
        <f>IF('Please Read First'!C11="metric", (('Plant &amp; Fish Production'!C52*10000)*'Plant &amp; Fish Production'!C53)/1000,  ('Plant &amp; Fish Production'!C52*144*'Plant &amp; Fish Production'!C53)/1728*7.48)</f>
        <v>0</v>
      </c>
      <c r="G71" s="131">
        <f>IF('Please Read First'!$C$11="metric", 'Energy and Water'!F71, 'Energy and Water'!F71*8.33)</f>
        <v>0</v>
      </c>
      <c r="H71" s="66"/>
      <c r="I71" s="1"/>
      <c r="J71" s="28"/>
      <c r="K71" s="201"/>
      <c r="L71" s="28"/>
      <c r="M71" s="201"/>
      <c r="N71" s="1"/>
      <c r="O71" s="405"/>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customHeight="1">
      <c r="A72" s="1"/>
      <c r="B72" s="1"/>
      <c r="C72" s="1"/>
      <c r="D72" s="1"/>
      <c r="E72" s="424" t="s">
        <v>607</v>
      </c>
      <c r="F72" s="192">
        <f>IF('Please Read First'!C11="metric", (('Plant &amp; Fish Production'!C9*10000)*'Plant &amp; Fish Production'!C10)/1000,  ('Plant &amp; Fish Production'!C9*144*'Plant &amp; Fish Production'!C10)/1728*7.48)</f>
        <v>0</v>
      </c>
      <c r="G72" s="131">
        <f>IF('Please Read First'!$C$11="metric", 'Energy and Water'!F72, 'Energy and Water'!F72*8.33)</f>
        <v>0</v>
      </c>
      <c r="H72" s="184"/>
      <c r="I72" s="1"/>
      <c r="J72" s="27"/>
      <c r="K72" s="427"/>
      <c r="L72" s="259"/>
      <c r="M72" s="427"/>
      <c r="N72" s="1"/>
      <c r="O72" s="405"/>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customHeight="1">
      <c r="A73" s="1"/>
      <c r="B73" s="1"/>
      <c r="C73" s="1"/>
      <c r="D73" s="1"/>
      <c r="E73" s="428" t="s">
        <v>608</v>
      </c>
      <c r="F73" s="430">
        <f>SUM(F68:F72)</f>
        <v>60</v>
      </c>
      <c r="G73" s="430">
        <f>IF('Please Read First'!$C$11="metric", 'Energy and Water'!F73, 'Energy and Water'!F73*8.33)</f>
        <v>499.8</v>
      </c>
      <c r="H73" s="66"/>
      <c r="I73" s="1"/>
      <c r="J73" s="28"/>
      <c r="K73" s="431"/>
      <c r="L73" s="28"/>
      <c r="M73" s="28"/>
      <c r="N73" s="1"/>
      <c r="O73" s="405"/>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customHeight="1">
      <c r="A74" s="1"/>
      <c r="B74" s="1"/>
      <c r="C74" s="1"/>
      <c r="D74" s="1"/>
      <c r="E74" s="428" t="s">
        <v>609</v>
      </c>
      <c r="F74" s="430">
        <f>F73+F67</f>
        <v>60</v>
      </c>
      <c r="G74" s="430">
        <f>IF('Please Read First'!$C$11="metric", 'Energy and Water'!F74, 'Energy and Water'!F74*8.33)</f>
        <v>499.8</v>
      </c>
      <c r="H74" s="66"/>
      <c r="I74" s="1"/>
      <c r="J74" s="28"/>
      <c r="K74" s="379"/>
      <c r="L74" s="28"/>
      <c r="M74" s="379"/>
      <c r="N74" s="1"/>
      <c r="O74" s="405"/>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customHeight="1">
      <c r="A75" s="1"/>
      <c r="B75" s="1"/>
      <c r="C75" s="1"/>
      <c r="D75" s="1"/>
      <c r="E75" s="424" t="s">
        <v>610</v>
      </c>
      <c r="F75" s="130">
        <v>0.3</v>
      </c>
      <c r="G75" s="2"/>
      <c r="H75" s="66"/>
      <c r="I75" s="1"/>
      <c r="J75" s="28"/>
      <c r="K75" s="379"/>
      <c r="L75" s="28"/>
      <c r="M75" s="379"/>
      <c r="N75" s="1"/>
      <c r="O75" s="405"/>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customHeight="1">
      <c r="A76" s="1"/>
      <c r="B76" s="1"/>
      <c r="C76" s="1"/>
      <c r="D76" s="1"/>
      <c r="E76" s="424" t="s">
        <v>611</v>
      </c>
      <c r="F76" s="131">
        <f>F75*F74</f>
        <v>18</v>
      </c>
      <c r="G76" s="2"/>
      <c r="H76" s="184"/>
      <c r="I76" s="1"/>
      <c r="J76" s="27"/>
      <c r="K76" s="28"/>
      <c r="L76" s="28"/>
      <c r="M76" s="28"/>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customHeight="1">
      <c r="A77" s="1"/>
      <c r="B77" s="1"/>
      <c r="C77" s="1"/>
      <c r="D77" s="1"/>
      <c r="E77" s="424" t="s">
        <v>612</v>
      </c>
      <c r="F77" s="131">
        <f>F76*12</f>
        <v>216</v>
      </c>
      <c r="G77" s="2"/>
      <c r="H77" s="66"/>
      <c r="I77" s="1"/>
      <c r="J77" s="28"/>
      <c r="K77" s="201"/>
      <c r="L77" s="28"/>
      <c r="M77" s="201"/>
      <c r="N77" s="1"/>
      <c r="O77" s="405"/>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customHeight="1">
      <c r="A78" s="1"/>
      <c r="B78" s="1"/>
      <c r="C78" s="1"/>
      <c r="D78" s="1"/>
      <c r="E78" s="424" t="s">
        <v>613</v>
      </c>
      <c r="F78" s="131">
        <f>F77+F73</f>
        <v>276</v>
      </c>
      <c r="G78" s="2"/>
      <c r="H78" s="15"/>
      <c r="I78" s="1"/>
      <c r="J78" s="1"/>
      <c r="K78" s="1"/>
      <c r="L78" s="1"/>
      <c r="M78" s="1"/>
      <c r="N78" s="1"/>
      <c r="O78" s="405"/>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customHeight="1">
      <c r="A79" s="1"/>
      <c r="B79" s="1"/>
      <c r="C79" s="1"/>
      <c r="D79" s="1"/>
      <c r="E79" s="424" t="s">
        <v>614</v>
      </c>
      <c r="F79" s="131">
        <f>F74</f>
        <v>60</v>
      </c>
      <c r="G79" s="87"/>
      <c r="H79" s="15"/>
      <c r="I79" s="1"/>
      <c r="J79" s="1"/>
      <c r="K79" s="1"/>
      <c r="L79" s="1"/>
      <c r="M79" s="1"/>
      <c r="N79" s="1"/>
      <c r="O79" s="405"/>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customHeight="1">
      <c r="A80" s="1"/>
      <c r="B80" s="1"/>
      <c r="C80" s="1"/>
      <c r="D80" s="1"/>
      <c r="E80" s="432" t="s">
        <v>615</v>
      </c>
      <c r="F80" s="430">
        <f>F76*12</f>
        <v>216</v>
      </c>
      <c r="G80" s="433"/>
      <c r="H80" s="184"/>
      <c r="I80" s="1"/>
      <c r="J80" s="27"/>
      <c r="K80" s="434"/>
      <c r="L80" s="259"/>
      <c r="M80" s="435"/>
      <c r="N80" s="436"/>
      <c r="O80" s="437"/>
      <c r="P80" s="438"/>
      <c r="Q80" s="91"/>
      <c r="R80" s="9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75" customHeight="1">
      <c r="A81" s="1"/>
      <c r="B81" s="1"/>
      <c r="C81" s="1"/>
      <c r="D81" s="439"/>
      <c r="E81" s="50"/>
      <c r="F81" s="28"/>
      <c r="G81" s="28"/>
      <c r="H81" s="28"/>
      <c r="I81" s="1"/>
      <c r="J81" s="1"/>
      <c r="K81" s="1"/>
      <c r="L81" s="1"/>
      <c r="M81" s="1"/>
      <c r="N81" s="6"/>
      <c r="O81" s="405"/>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customHeight="1">
      <c r="A82" s="1"/>
      <c r="B82" s="1"/>
      <c r="C82" s="1"/>
      <c r="D82" s="440" t="s">
        <v>616</v>
      </c>
      <c r="E82" s="441"/>
      <c r="F82" s="442"/>
      <c r="G82" s="442"/>
      <c r="H82" s="442"/>
      <c r="I82" s="442" t="s">
        <v>617</v>
      </c>
      <c r="J82" s="443"/>
      <c r="K82" s="444">
        <f>F74</f>
        <v>60</v>
      </c>
      <c r="L82" s="445" t="str">
        <f>IF('Please Read First'!C11="metric", "Liters", "Gallons")</f>
        <v>Gallons</v>
      </c>
      <c r="M82" s="1"/>
      <c r="N82" s="436"/>
      <c r="O82" s="437"/>
      <c r="P82" s="438"/>
      <c r="Q82" s="10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customHeight="1">
      <c r="A83" s="1"/>
      <c r="B83" s="1"/>
      <c r="C83" s="1"/>
      <c r="D83" s="446" t="s">
        <v>618</v>
      </c>
      <c r="E83" s="447" t="s">
        <v>619</v>
      </c>
      <c r="F83" s="447" t="s">
        <v>620</v>
      </c>
      <c r="G83" s="447" t="s">
        <v>621</v>
      </c>
      <c r="H83" s="448" t="s">
        <v>622</v>
      </c>
      <c r="I83" s="448" t="s">
        <v>623</v>
      </c>
      <c r="J83" s="447" t="s">
        <v>624</v>
      </c>
      <c r="K83" s="122" t="s">
        <v>625</v>
      </c>
      <c r="L83" s="122" t="s">
        <v>626</v>
      </c>
      <c r="M83" s="1"/>
      <c r="N83" s="449"/>
      <c r="O83" s="449"/>
      <c r="P83" s="450"/>
      <c r="Q83" s="450"/>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customHeight="1">
      <c r="A84" s="1"/>
      <c r="B84" s="1"/>
      <c r="C84" s="1"/>
      <c r="D84" s="451"/>
      <c r="E84" s="131">
        <v>1</v>
      </c>
      <c r="F84" s="452"/>
      <c r="G84" s="453">
        <f>F84-F95</f>
        <v>0</v>
      </c>
      <c r="H84" s="163">
        <f t="shared" ref="H84:H91" si="47">G84*0.01</f>
        <v>0</v>
      </c>
      <c r="I84" s="131">
        <f>DAYS360(D95, D84)</f>
        <v>0</v>
      </c>
      <c r="J84" s="58">
        <f t="shared" ref="J84:J95" si="48">IFERROR(H84/I84, 0)</f>
        <v>0</v>
      </c>
      <c r="K84" s="58">
        <f t="shared" ref="K84:K95" si="49">$H$4*J84</f>
        <v>0</v>
      </c>
      <c r="L84" s="58">
        <f t="shared" ref="L84:L95" si="50">K84*30</f>
        <v>0</v>
      </c>
      <c r="M84" s="1"/>
      <c r="N84" s="454"/>
      <c r="O84" s="455"/>
      <c r="P84" s="456"/>
      <c r="Q84" s="456"/>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customHeight="1">
      <c r="A85" s="1"/>
      <c r="B85" s="1"/>
      <c r="C85" s="1"/>
      <c r="D85" s="451"/>
      <c r="E85" s="131">
        <v>2</v>
      </c>
      <c r="F85" s="452"/>
      <c r="G85" s="453">
        <f t="shared" ref="G85:G91" si="51">F85-F84</f>
        <v>0</v>
      </c>
      <c r="H85" s="163">
        <f t="shared" si="47"/>
        <v>0</v>
      </c>
      <c r="I85" s="131">
        <f t="shared" ref="I85:I91" si="52">DAYS360(D84, D85)</f>
        <v>0</v>
      </c>
      <c r="J85" s="58">
        <f t="shared" si="48"/>
        <v>0</v>
      </c>
      <c r="K85" s="58">
        <f t="shared" si="49"/>
        <v>0</v>
      </c>
      <c r="L85" s="58">
        <f t="shared" si="50"/>
        <v>0</v>
      </c>
      <c r="M85" s="1"/>
      <c r="N85" s="454"/>
      <c r="O85" s="455"/>
      <c r="P85" s="456"/>
      <c r="Q85" s="456"/>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customHeight="1">
      <c r="A86" s="1"/>
      <c r="B86" s="1"/>
      <c r="C86" s="1"/>
      <c r="D86" s="451"/>
      <c r="E86" s="131">
        <v>3</v>
      </c>
      <c r="F86" s="452"/>
      <c r="G86" s="453">
        <f t="shared" si="51"/>
        <v>0</v>
      </c>
      <c r="H86" s="163">
        <f t="shared" si="47"/>
        <v>0</v>
      </c>
      <c r="I86" s="131">
        <f t="shared" si="52"/>
        <v>0</v>
      </c>
      <c r="J86" s="58">
        <f t="shared" si="48"/>
        <v>0</v>
      </c>
      <c r="K86" s="58">
        <f t="shared" si="49"/>
        <v>0</v>
      </c>
      <c r="L86" s="58">
        <f t="shared" si="50"/>
        <v>0</v>
      </c>
      <c r="M86" s="1"/>
      <c r="N86" s="454"/>
      <c r="O86" s="455"/>
      <c r="P86" s="456"/>
      <c r="Q86" s="456"/>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customHeight="1">
      <c r="A87" s="1"/>
      <c r="B87" s="1"/>
      <c r="C87" s="1"/>
      <c r="D87" s="451"/>
      <c r="E87" s="131">
        <v>4</v>
      </c>
      <c r="F87" s="452"/>
      <c r="G87" s="453">
        <f t="shared" si="51"/>
        <v>0</v>
      </c>
      <c r="H87" s="163">
        <f t="shared" si="47"/>
        <v>0</v>
      </c>
      <c r="I87" s="131">
        <f t="shared" si="52"/>
        <v>0</v>
      </c>
      <c r="J87" s="58">
        <f t="shared" si="48"/>
        <v>0</v>
      </c>
      <c r="K87" s="58">
        <f t="shared" si="49"/>
        <v>0</v>
      </c>
      <c r="L87" s="58">
        <f t="shared" si="50"/>
        <v>0</v>
      </c>
      <c r="M87" s="1"/>
      <c r="N87" s="454"/>
      <c r="O87" s="455"/>
      <c r="P87" s="456"/>
      <c r="Q87" s="456"/>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customHeight="1">
      <c r="A88" s="1"/>
      <c r="B88" s="1"/>
      <c r="C88" s="1"/>
      <c r="D88" s="451"/>
      <c r="E88" s="131">
        <v>5</v>
      </c>
      <c r="F88" s="452"/>
      <c r="G88" s="453">
        <f t="shared" si="51"/>
        <v>0</v>
      </c>
      <c r="H88" s="163">
        <f t="shared" si="47"/>
        <v>0</v>
      </c>
      <c r="I88" s="131">
        <f t="shared" si="52"/>
        <v>0</v>
      </c>
      <c r="J88" s="58">
        <f t="shared" si="48"/>
        <v>0</v>
      </c>
      <c r="K88" s="58">
        <f t="shared" si="49"/>
        <v>0</v>
      </c>
      <c r="L88" s="58">
        <f t="shared" si="50"/>
        <v>0</v>
      </c>
      <c r="M88" s="1"/>
      <c r="N88" s="454"/>
      <c r="O88" s="455"/>
      <c r="P88" s="456"/>
      <c r="Q88" s="456"/>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customHeight="1">
      <c r="A89" s="1"/>
      <c r="B89" s="1"/>
      <c r="C89" s="1"/>
      <c r="D89" s="451"/>
      <c r="E89" s="131">
        <v>6</v>
      </c>
      <c r="F89" s="452"/>
      <c r="G89" s="453">
        <f t="shared" si="51"/>
        <v>0</v>
      </c>
      <c r="H89" s="163">
        <f t="shared" si="47"/>
        <v>0</v>
      </c>
      <c r="I89" s="131">
        <f t="shared" si="52"/>
        <v>0</v>
      </c>
      <c r="J89" s="58">
        <f t="shared" si="48"/>
        <v>0</v>
      </c>
      <c r="K89" s="58">
        <f t="shared" si="49"/>
        <v>0</v>
      </c>
      <c r="L89" s="58">
        <f t="shared" si="50"/>
        <v>0</v>
      </c>
      <c r="M89" s="1"/>
      <c r="N89" s="454"/>
      <c r="O89" s="455"/>
      <c r="P89" s="456"/>
      <c r="Q89" s="456"/>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customHeight="1">
      <c r="A90" s="1"/>
      <c r="B90" s="1"/>
      <c r="C90" s="1"/>
      <c r="D90" s="451"/>
      <c r="E90" s="131">
        <v>7</v>
      </c>
      <c r="F90" s="452"/>
      <c r="G90" s="453">
        <f t="shared" si="51"/>
        <v>0</v>
      </c>
      <c r="H90" s="163">
        <f t="shared" si="47"/>
        <v>0</v>
      </c>
      <c r="I90" s="131">
        <f t="shared" si="52"/>
        <v>0</v>
      </c>
      <c r="J90" s="58">
        <f t="shared" si="48"/>
        <v>0</v>
      </c>
      <c r="K90" s="58">
        <f t="shared" si="49"/>
        <v>0</v>
      </c>
      <c r="L90" s="58">
        <f t="shared" si="50"/>
        <v>0</v>
      </c>
      <c r="M90" s="1"/>
      <c r="N90" s="454"/>
      <c r="O90" s="455"/>
      <c r="P90" s="456"/>
      <c r="Q90" s="456"/>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customHeight="1">
      <c r="A91" s="1"/>
      <c r="B91" s="1"/>
      <c r="C91" s="1"/>
      <c r="D91" s="451"/>
      <c r="E91" s="131">
        <v>8</v>
      </c>
      <c r="F91" s="452"/>
      <c r="G91" s="453">
        <f t="shared" si="51"/>
        <v>0</v>
      </c>
      <c r="H91" s="163">
        <f t="shared" si="47"/>
        <v>0</v>
      </c>
      <c r="I91" s="131">
        <f t="shared" si="52"/>
        <v>0</v>
      </c>
      <c r="J91" s="58">
        <f t="shared" si="48"/>
        <v>0</v>
      </c>
      <c r="K91" s="58">
        <f t="shared" si="49"/>
        <v>0</v>
      </c>
      <c r="L91" s="58">
        <f t="shared" si="50"/>
        <v>0</v>
      </c>
      <c r="M91" s="1"/>
      <c r="N91" s="454"/>
      <c r="O91" s="455"/>
      <c r="P91" s="456"/>
      <c r="Q91" s="456"/>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customHeight="1">
      <c r="A92" s="1"/>
      <c r="B92" s="1"/>
      <c r="C92" s="1"/>
      <c r="D92" s="451"/>
      <c r="E92" s="131">
        <v>9</v>
      </c>
      <c r="F92" s="452"/>
      <c r="G92" s="453">
        <v>0</v>
      </c>
      <c r="H92" s="163">
        <v>0</v>
      </c>
      <c r="I92" s="131">
        <v>0</v>
      </c>
      <c r="J92" s="58">
        <f t="shared" si="48"/>
        <v>0</v>
      </c>
      <c r="K92" s="58">
        <f t="shared" si="49"/>
        <v>0</v>
      </c>
      <c r="L92" s="58">
        <f t="shared" si="50"/>
        <v>0</v>
      </c>
      <c r="M92" s="1"/>
      <c r="N92" s="454"/>
      <c r="O92" s="455"/>
      <c r="P92" s="456"/>
      <c r="Q92" s="456"/>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customHeight="1">
      <c r="A93" s="1"/>
      <c r="B93" s="1"/>
      <c r="C93" s="1"/>
      <c r="D93" s="451"/>
      <c r="E93" s="131">
        <v>10</v>
      </c>
      <c r="F93" s="452"/>
      <c r="G93" s="453">
        <f>SUM(F92+F93)</f>
        <v>0</v>
      </c>
      <c r="H93" s="163">
        <f t="shared" ref="H93:H95" si="53">G93*0.01</f>
        <v>0</v>
      </c>
      <c r="I93" s="131">
        <f>DAYS360(D92, D93)</f>
        <v>0</v>
      </c>
      <c r="J93" s="58">
        <f t="shared" si="48"/>
        <v>0</v>
      </c>
      <c r="K93" s="58">
        <f t="shared" si="49"/>
        <v>0</v>
      </c>
      <c r="L93" s="58">
        <f t="shared" si="50"/>
        <v>0</v>
      </c>
      <c r="M93" s="1"/>
      <c r="N93" s="454"/>
      <c r="O93" s="455"/>
      <c r="P93" s="456"/>
      <c r="Q93" s="456"/>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customHeight="1">
      <c r="A94" s="1"/>
      <c r="B94" s="1"/>
      <c r="C94" s="1"/>
      <c r="D94" s="451"/>
      <c r="E94" s="131">
        <v>11</v>
      </c>
      <c r="F94" s="452"/>
      <c r="G94" s="453">
        <f t="shared" ref="G94:G95" si="54">F94-F93</f>
        <v>0</v>
      </c>
      <c r="H94" s="163">
        <f t="shared" si="53"/>
        <v>0</v>
      </c>
      <c r="I94" s="131">
        <f>D94-D93</f>
        <v>0</v>
      </c>
      <c r="J94" s="58">
        <f t="shared" si="48"/>
        <v>0</v>
      </c>
      <c r="K94" s="58">
        <f t="shared" si="49"/>
        <v>0</v>
      </c>
      <c r="L94" s="58">
        <f t="shared" si="50"/>
        <v>0</v>
      </c>
      <c r="M94" s="1"/>
      <c r="N94" s="454"/>
      <c r="O94" s="455"/>
      <c r="P94" s="456"/>
      <c r="Q94" s="456"/>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customHeight="1">
      <c r="A95" s="1"/>
      <c r="B95" s="1"/>
      <c r="C95" s="1"/>
      <c r="D95" s="451"/>
      <c r="E95" s="131">
        <v>12</v>
      </c>
      <c r="F95" s="452"/>
      <c r="G95" s="453">
        <f t="shared" si="54"/>
        <v>0</v>
      </c>
      <c r="H95" s="163">
        <f t="shared" si="53"/>
        <v>0</v>
      </c>
      <c r="I95" s="131">
        <f>DAYS360(D94, D95)</f>
        <v>0</v>
      </c>
      <c r="J95" s="58">
        <f t="shared" si="48"/>
        <v>0</v>
      </c>
      <c r="K95" s="58">
        <f t="shared" si="49"/>
        <v>0</v>
      </c>
      <c r="L95" s="58">
        <f t="shared" si="50"/>
        <v>0</v>
      </c>
      <c r="M95" s="1"/>
      <c r="N95" s="454"/>
      <c r="O95" s="455"/>
      <c r="P95" s="456"/>
      <c r="Q95" s="456"/>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customHeight="1">
      <c r="A96" s="1"/>
      <c r="B96" s="1"/>
      <c r="C96" s="1"/>
      <c r="D96" s="6" t="s">
        <v>627</v>
      </c>
      <c r="E96" s="6"/>
      <c r="F96" s="6"/>
      <c r="G96" s="6"/>
      <c r="H96" s="6"/>
      <c r="I96" s="6"/>
      <c r="J96" s="457" t="s">
        <v>628</v>
      </c>
      <c r="K96" s="458"/>
      <c r="L96" s="459">
        <f>SUM(L84:L95)</f>
        <v>0</v>
      </c>
      <c r="M96" s="1"/>
      <c r="N96" s="436"/>
      <c r="O96" s="436"/>
      <c r="P96" s="437"/>
      <c r="Q96" s="460"/>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c r="A97" s="1"/>
      <c r="B97" s="1"/>
      <c r="C97" s="1"/>
      <c r="D97" s="6"/>
      <c r="E97" s="6"/>
      <c r="F97" s="6"/>
      <c r="G97" s="6"/>
      <c r="H97" s="6"/>
      <c r="I97" s="6"/>
      <c r="J97" s="6"/>
      <c r="K97" s="6"/>
      <c r="L97" s="461"/>
      <c r="M97" s="1"/>
      <c r="N97" s="1"/>
      <c r="O97" s="405"/>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75" customHeight="1">
      <c r="A98" s="1"/>
      <c r="B98" s="1"/>
      <c r="C98" s="1"/>
      <c r="D98" s="6"/>
      <c r="E98" s="6"/>
      <c r="F98" s="6"/>
      <c r="G98" s="6"/>
      <c r="H98" s="6"/>
      <c r="I98" s="6"/>
      <c r="J98" s="28"/>
      <c r="K98" s="431"/>
      <c r="L98" s="462"/>
      <c r="M98" s="1"/>
      <c r="N98" s="1"/>
      <c r="O98" s="463"/>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c r="A99" s="1"/>
      <c r="B99" s="1"/>
      <c r="C99" s="1"/>
      <c r="D99" s="441" t="s">
        <v>629</v>
      </c>
      <c r="E99" s="441"/>
      <c r="F99" s="442"/>
      <c r="G99" s="442"/>
      <c r="H99" s="442"/>
      <c r="I99" s="442"/>
      <c r="J99" s="442"/>
      <c r="K99" s="442"/>
      <c r="L99" s="464"/>
      <c r="M99" s="1"/>
      <c r="N99" s="436"/>
      <c r="O99" s="437"/>
      <c r="P99" s="438"/>
      <c r="Q99" s="9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c r="A100" s="1"/>
      <c r="B100" s="1"/>
      <c r="C100" s="1"/>
      <c r="D100" s="446" t="s">
        <v>618</v>
      </c>
      <c r="E100" s="447" t="s">
        <v>619</v>
      </c>
      <c r="F100" s="447" t="s">
        <v>620</v>
      </c>
      <c r="G100" s="447" t="s">
        <v>630</v>
      </c>
      <c r="H100" s="448" t="s">
        <v>622</v>
      </c>
      <c r="I100" s="448" t="s">
        <v>623</v>
      </c>
      <c r="J100" s="447" t="s">
        <v>624</v>
      </c>
      <c r="K100" s="122" t="s">
        <v>625</v>
      </c>
      <c r="L100" s="122" t="s">
        <v>626</v>
      </c>
      <c r="M100" s="1"/>
      <c r="N100" s="449"/>
      <c r="O100" s="449"/>
      <c r="P100" s="450"/>
      <c r="Q100" s="450"/>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customHeight="1">
      <c r="A101" s="1"/>
      <c r="B101" s="1"/>
      <c r="C101" s="1"/>
      <c r="D101" s="451">
        <v>41668</v>
      </c>
      <c r="E101" s="131">
        <v>1</v>
      </c>
      <c r="F101" s="452">
        <v>131629.70000000001</v>
      </c>
      <c r="G101" s="453">
        <f>F101-F112</f>
        <v>62510.700000000012</v>
      </c>
      <c r="H101" s="163">
        <f t="shared" ref="H101:H108" si="55">G101*0.01</f>
        <v>625.10700000000008</v>
      </c>
      <c r="I101" s="131">
        <f>DAYS360(D112, D101)</f>
        <v>40</v>
      </c>
      <c r="J101" s="131">
        <f t="shared" ref="J101:J108" si="56">H101/I101</f>
        <v>15.627675000000002</v>
      </c>
      <c r="K101" s="58">
        <f t="shared" ref="K101:K112" si="57">J101*$H$4</f>
        <v>0</v>
      </c>
      <c r="L101" s="58">
        <f t="shared" ref="L101:L108" si="58">K101*30</f>
        <v>0</v>
      </c>
      <c r="M101" s="1"/>
      <c r="N101" s="454"/>
      <c r="O101" s="455"/>
      <c r="P101" s="456"/>
      <c r="Q101" s="456"/>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customHeight="1">
      <c r="A102" s="1"/>
      <c r="B102" s="1"/>
      <c r="C102" s="1"/>
      <c r="D102" s="451">
        <v>41687</v>
      </c>
      <c r="E102" s="131">
        <v>2</v>
      </c>
      <c r="F102" s="452">
        <v>179104.2</v>
      </c>
      <c r="G102" s="453">
        <f t="shared" ref="G102:G108" si="59">F102-F101</f>
        <v>47474.5</v>
      </c>
      <c r="H102" s="163">
        <f t="shared" si="55"/>
        <v>474.745</v>
      </c>
      <c r="I102" s="131">
        <f t="shared" ref="I102:I108" si="60">DAYS360(D101, D102)</f>
        <v>18</v>
      </c>
      <c r="J102" s="131">
        <f t="shared" si="56"/>
        <v>26.374722222222221</v>
      </c>
      <c r="K102" s="58">
        <f t="shared" si="57"/>
        <v>0</v>
      </c>
      <c r="L102" s="58">
        <f t="shared" si="58"/>
        <v>0</v>
      </c>
      <c r="M102" s="1"/>
      <c r="N102" s="454"/>
      <c r="O102" s="455"/>
      <c r="P102" s="456"/>
      <c r="Q102" s="456"/>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c r="A103" s="1"/>
      <c r="B103" s="1"/>
      <c r="C103" s="1"/>
      <c r="D103" s="451">
        <v>41723</v>
      </c>
      <c r="E103" s="131">
        <v>3</v>
      </c>
      <c r="F103" s="452">
        <v>233436.79999999999</v>
      </c>
      <c r="G103" s="453">
        <f t="shared" si="59"/>
        <v>54332.599999999977</v>
      </c>
      <c r="H103" s="163">
        <f t="shared" si="55"/>
        <v>543.32599999999979</v>
      </c>
      <c r="I103" s="131">
        <f t="shared" si="60"/>
        <v>38</v>
      </c>
      <c r="J103" s="131">
        <f t="shared" si="56"/>
        <v>14.298052631578942</v>
      </c>
      <c r="K103" s="58">
        <f t="shared" si="57"/>
        <v>0</v>
      </c>
      <c r="L103" s="58">
        <f t="shared" si="58"/>
        <v>0</v>
      </c>
      <c r="M103" s="1"/>
      <c r="N103" s="454"/>
      <c r="O103" s="455"/>
      <c r="P103" s="456"/>
      <c r="Q103" s="456"/>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c r="A104" s="1"/>
      <c r="B104" s="1"/>
      <c r="C104" s="1"/>
      <c r="D104" s="451">
        <v>41758</v>
      </c>
      <c r="E104" s="131">
        <v>4</v>
      </c>
      <c r="F104" s="452">
        <v>247827.5</v>
      </c>
      <c r="G104" s="453">
        <f t="shared" si="59"/>
        <v>14390.700000000012</v>
      </c>
      <c r="H104" s="163">
        <f t="shared" si="55"/>
        <v>143.90700000000012</v>
      </c>
      <c r="I104" s="131">
        <f t="shared" si="60"/>
        <v>34</v>
      </c>
      <c r="J104" s="131">
        <f t="shared" si="56"/>
        <v>4.2325588235294154</v>
      </c>
      <c r="K104" s="58">
        <f t="shared" si="57"/>
        <v>0</v>
      </c>
      <c r="L104" s="58">
        <f t="shared" si="58"/>
        <v>0</v>
      </c>
      <c r="M104" s="1"/>
      <c r="N104" s="454"/>
      <c r="O104" s="455"/>
      <c r="P104" s="456"/>
      <c r="Q104" s="456"/>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c r="A105" s="1"/>
      <c r="B105" s="1"/>
      <c r="C105" s="1"/>
      <c r="D105" s="451">
        <v>41788</v>
      </c>
      <c r="E105" s="131">
        <v>5</v>
      </c>
      <c r="F105" s="452">
        <v>254226.8</v>
      </c>
      <c r="G105" s="453">
        <f t="shared" si="59"/>
        <v>6399.2999999999884</v>
      </c>
      <c r="H105" s="163">
        <f t="shared" si="55"/>
        <v>63.992999999999888</v>
      </c>
      <c r="I105" s="131">
        <f t="shared" si="60"/>
        <v>30</v>
      </c>
      <c r="J105" s="131">
        <f t="shared" si="56"/>
        <v>2.1330999999999962</v>
      </c>
      <c r="K105" s="58">
        <f t="shared" si="57"/>
        <v>0</v>
      </c>
      <c r="L105" s="58">
        <f t="shared" si="58"/>
        <v>0</v>
      </c>
      <c r="M105" s="1"/>
      <c r="N105" s="454"/>
      <c r="O105" s="455"/>
      <c r="P105" s="456"/>
      <c r="Q105" s="456"/>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c r="A106" s="1"/>
      <c r="B106" s="1"/>
      <c r="C106" s="1"/>
      <c r="D106" s="451">
        <v>41828</v>
      </c>
      <c r="E106" s="131">
        <v>6</v>
      </c>
      <c r="F106" s="452">
        <v>254440.5</v>
      </c>
      <c r="G106" s="453">
        <f t="shared" si="59"/>
        <v>213.70000000001164</v>
      </c>
      <c r="H106" s="163">
        <f t="shared" si="55"/>
        <v>2.1370000000001164</v>
      </c>
      <c r="I106" s="131">
        <f t="shared" si="60"/>
        <v>39</v>
      </c>
      <c r="J106" s="131">
        <f t="shared" si="56"/>
        <v>5.4794871794874779E-2</v>
      </c>
      <c r="K106" s="58">
        <f t="shared" si="57"/>
        <v>0</v>
      </c>
      <c r="L106" s="58">
        <f t="shared" si="58"/>
        <v>0</v>
      </c>
      <c r="M106" s="1"/>
      <c r="N106" s="454"/>
      <c r="O106" s="455"/>
      <c r="P106" s="456"/>
      <c r="Q106" s="456"/>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c r="A107" s="1"/>
      <c r="B107" s="1"/>
      <c r="C107" s="1"/>
      <c r="D107" s="451">
        <v>41858</v>
      </c>
      <c r="E107" s="131">
        <v>7</v>
      </c>
      <c r="F107" s="452">
        <v>254440.5</v>
      </c>
      <c r="G107" s="453">
        <f t="shared" si="59"/>
        <v>0</v>
      </c>
      <c r="H107" s="163">
        <f t="shared" si="55"/>
        <v>0</v>
      </c>
      <c r="I107" s="131">
        <f t="shared" si="60"/>
        <v>29</v>
      </c>
      <c r="J107" s="131">
        <f t="shared" si="56"/>
        <v>0</v>
      </c>
      <c r="K107" s="58">
        <f t="shared" si="57"/>
        <v>0</v>
      </c>
      <c r="L107" s="58">
        <f t="shared" si="58"/>
        <v>0</v>
      </c>
      <c r="M107" s="1"/>
      <c r="N107" s="454"/>
      <c r="O107" s="455"/>
      <c r="P107" s="456"/>
      <c r="Q107" s="456"/>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c r="A108" s="1"/>
      <c r="B108" s="1"/>
      <c r="C108" s="1"/>
      <c r="D108" s="451">
        <v>41901</v>
      </c>
      <c r="E108" s="131">
        <v>8</v>
      </c>
      <c r="F108" s="452">
        <v>255578.6</v>
      </c>
      <c r="G108" s="453">
        <f t="shared" si="59"/>
        <v>1138.1000000000058</v>
      </c>
      <c r="H108" s="163">
        <f t="shared" si="55"/>
        <v>11.381000000000059</v>
      </c>
      <c r="I108" s="131">
        <f t="shared" si="60"/>
        <v>42</v>
      </c>
      <c r="J108" s="131">
        <f t="shared" si="56"/>
        <v>0.27097619047619187</v>
      </c>
      <c r="K108" s="58">
        <f t="shared" si="57"/>
        <v>0</v>
      </c>
      <c r="L108" s="58">
        <f t="shared" si="58"/>
        <v>0</v>
      </c>
      <c r="M108" s="1"/>
      <c r="N108" s="454"/>
      <c r="O108" s="455"/>
      <c r="P108" s="456"/>
      <c r="Q108" s="456"/>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customHeight="1">
      <c r="A109" s="1"/>
      <c r="B109" s="1"/>
      <c r="C109" s="1"/>
      <c r="D109" s="451">
        <v>41555</v>
      </c>
      <c r="E109" s="131">
        <v>9</v>
      </c>
      <c r="F109" s="452">
        <v>1</v>
      </c>
      <c r="G109" s="453">
        <v>0</v>
      </c>
      <c r="H109" s="163">
        <v>0</v>
      </c>
      <c r="I109" s="131">
        <v>0</v>
      </c>
      <c r="J109" s="131">
        <v>0</v>
      </c>
      <c r="K109" s="58">
        <f t="shared" si="57"/>
        <v>0</v>
      </c>
      <c r="L109" s="58">
        <v>0</v>
      </c>
      <c r="M109" s="1"/>
      <c r="N109" s="454"/>
      <c r="O109" s="455"/>
      <c r="P109" s="456"/>
      <c r="Q109" s="456"/>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customHeight="1">
      <c r="A110" s="1"/>
      <c r="B110" s="1"/>
      <c r="C110" s="1"/>
      <c r="D110" s="451">
        <v>41569</v>
      </c>
      <c r="E110" s="131">
        <v>10</v>
      </c>
      <c r="F110" s="452">
        <v>8160</v>
      </c>
      <c r="G110" s="453">
        <f>SUM(F109+F110)</f>
        <v>8161</v>
      </c>
      <c r="H110" s="163">
        <f t="shared" ref="H110:H112" si="61">G110*0.01</f>
        <v>81.61</v>
      </c>
      <c r="I110" s="251">
        <f>DAYS360(D109, D110)</f>
        <v>14</v>
      </c>
      <c r="J110" s="131">
        <f t="shared" ref="J110:J112" si="62">H110/I110</f>
        <v>5.8292857142857146</v>
      </c>
      <c r="K110" s="58">
        <f t="shared" si="57"/>
        <v>0</v>
      </c>
      <c r="L110" s="58">
        <f t="shared" ref="L110:L112" si="63">K110*30</f>
        <v>0</v>
      </c>
      <c r="M110" s="1"/>
      <c r="N110" s="454"/>
      <c r="O110" s="455"/>
      <c r="P110" s="456"/>
      <c r="Q110" s="456"/>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customHeight="1">
      <c r="A111" s="1"/>
      <c r="B111" s="1"/>
      <c r="C111" s="1"/>
      <c r="D111" s="451">
        <v>41598</v>
      </c>
      <c r="E111" s="131">
        <v>11</v>
      </c>
      <c r="F111" s="452">
        <v>33735</v>
      </c>
      <c r="G111" s="453">
        <f t="shared" ref="G111:G112" si="64">F111-F110</f>
        <v>25575</v>
      </c>
      <c r="H111" s="163">
        <f t="shared" si="61"/>
        <v>255.75</v>
      </c>
      <c r="I111" s="251">
        <f>D111-D110</f>
        <v>29</v>
      </c>
      <c r="J111" s="131">
        <f t="shared" si="62"/>
        <v>8.818965517241379</v>
      </c>
      <c r="K111" s="58">
        <f t="shared" si="57"/>
        <v>0</v>
      </c>
      <c r="L111" s="58">
        <f t="shared" si="63"/>
        <v>0</v>
      </c>
      <c r="M111" s="1"/>
      <c r="N111" s="454"/>
      <c r="O111" s="455"/>
      <c r="P111" s="456"/>
      <c r="Q111" s="456"/>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customHeight="1">
      <c r="A112" s="1"/>
      <c r="B112" s="1"/>
      <c r="C112" s="1"/>
      <c r="D112" s="451">
        <v>41627</v>
      </c>
      <c r="E112" s="131">
        <v>12</v>
      </c>
      <c r="F112" s="452">
        <v>69119</v>
      </c>
      <c r="G112" s="453">
        <f t="shared" si="64"/>
        <v>35384</v>
      </c>
      <c r="H112" s="163">
        <f t="shared" si="61"/>
        <v>353.84000000000003</v>
      </c>
      <c r="I112" s="131">
        <f>DAYS360(D111, D112)</f>
        <v>29</v>
      </c>
      <c r="J112" s="131">
        <f t="shared" si="62"/>
        <v>12.201379310344828</v>
      </c>
      <c r="K112" s="58">
        <f t="shared" si="57"/>
        <v>0</v>
      </c>
      <c r="L112" s="58">
        <f t="shared" si="63"/>
        <v>0</v>
      </c>
      <c r="M112" s="1"/>
      <c r="N112" s="454"/>
      <c r="O112" s="455"/>
      <c r="P112" s="456"/>
      <c r="Q112" s="456"/>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customHeight="1">
      <c r="A113" s="1"/>
      <c r="B113" s="1"/>
      <c r="C113" s="1"/>
      <c r="D113" s="6" t="s">
        <v>627</v>
      </c>
      <c r="E113" s="6"/>
      <c r="F113" s="6"/>
      <c r="G113" s="6"/>
      <c r="H113" s="6"/>
      <c r="I113" s="6"/>
      <c r="J113" s="457" t="s">
        <v>628</v>
      </c>
      <c r="K113" s="458"/>
      <c r="L113" s="459">
        <f>SUM(L101:L112)</f>
        <v>0</v>
      </c>
      <c r="M113" s="1"/>
      <c r="N113" s="436"/>
      <c r="O113" s="436"/>
      <c r="P113" s="437"/>
      <c r="Q113" s="465"/>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c r="A114" s="1"/>
      <c r="B114" s="1"/>
      <c r="C114" s="1"/>
      <c r="D114" s="1"/>
      <c r="E114" s="32"/>
      <c r="F114" s="32"/>
      <c r="G114" s="1"/>
      <c r="H114" s="1"/>
      <c r="I114" s="1"/>
      <c r="J114" s="1"/>
      <c r="K114" s="1"/>
      <c r="L114" s="1"/>
      <c r="M114" s="1"/>
      <c r="N114" s="1"/>
      <c r="O114" s="405"/>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customHeight="1">
      <c r="A115" s="1"/>
      <c r="B115" s="1"/>
      <c r="C115" s="1"/>
      <c r="D115" s="1"/>
      <c r="E115" s="32"/>
      <c r="F115" s="32"/>
      <c r="G115" s="1"/>
      <c r="H115" s="1"/>
      <c r="I115" s="1"/>
      <c r="J115" s="1"/>
      <c r="K115" s="1"/>
      <c r="L115" s="1"/>
      <c r="M115" s="1"/>
      <c r="N115" s="1"/>
      <c r="O115" s="405"/>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customHeight="1">
      <c r="A116" s="1"/>
      <c r="B116" s="1"/>
      <c r="C116" s="1"/>
      <c r="D116" s="1"/>
      <c r="E116" s="32"/>
      <c r="F116" s="32"/>
      <c r="G116" s="1"/>
      <c r="H116" s="1"/>
      <c r="I116" s="1"/>
      <c r="J116" s="1"/>
      <c r="K116" s="1"/>
      <c r="L116" s="1"/>
      <c r="M116" s="1"/>
      <c r="N116" s="1"/>
      <c r="O116" s="405"/>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customHeight="1">
      <c r="A117" s="1"/>
      <c r="B117" s="1"/>
      <c r="C117" s="1"/>
      <c r="D117" s="1"/>
      <c r="E117" s="32"/>
      <c r="F117" s="32"/>
      <c r="G117" s="1"/>
      <c r="H117" s="1"/>
      <c r="I117" s="1"/>
      <c r="J117" s="1"/>
      <c r="K117" s="1"/>
      <c r="L117" s="1"/>
      <c r="M117" s="1"/>
      <c r="N117" s="1"/>
      <c r="O117" s="405"/>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customHeight="1">
      <c r="A118" s="1"/>
      <c r="B118" s="1"/>
      <c r="C118" s="1"/>
      <c r="D118" s="1"/>
      <c r="E118" s="32"/>
      <c r="F118" s="32"/>
      <c r="G118" s="1"/>
      <c r="H118" s="1"/>
      <c r="I118" s="1"/>
      <c r="J118" s="1"/>
      <c r="K118" s="1"/>
      <c r="L118" s="1"/>
      <c r="M118" s="1"/>
      <c r="N118" s="1"/>
      <c r="O118" s="405"/>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customHeight="1">
      <c r="A119" s="1"/>
      <c r="B119" s="1"/>
      <c r="C119" s="1"/>
      <c r="D119" s="1"/>
      <c r="E119" s="32"/>
      <c r="F119" s="32"/>
      <c r="G119" s="1"/>
      <c r="H119" s="1"/>
      <c r="I119" s="1"/>
      <c r="J119" s="1"/>
      <c r="K119" s="1"/>
      <c r="L119" s="1"/>
      <c r="M119" s="1"/>
      <c r="N119" s="1"/>
      <c r="O119" s="405"/>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c r="A120" s="1"/>
      <c r="B120" s="1"/>
      <c r="C120" s="1"/>
      <c r="D120" s="1"/>
      <c r="E120" s="32"/>
      <c r="F120" s="32"/>
      <c r="G120" s="1"/>
      <c r="H120" s="1"/>
      <c r="I120" s="1"/>
      <c r="J120" s="1"/>
      <c r="K120" s="1"/>
      <c r="L120" s="1"/>
      <c r="M120" s="1"/>
      <c r="N120" s="1"/>
      <c r="O120" s="405"/>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customHeight="1">
      <c r="A121" s="1"/>
      <c r="B121" s="1"/>
      <c r="C121" s="1"/>
      <c r="D121" s="1"/>
      <c r="E121" s="32"/>
      <c r="F121" s="32"/>
      <c r="G121" s="1"/>
      <c r="H121" s="1"/>
      <c r="I121" s="1"/>
      <c r="J121" s="1"/>
      <c r="K121" s="1"/>
      <c r="L121" s="1"/>
      <c r="M121" s="1"/>
      <c r="N121" s="1"/>
      <c r="O121" s="405"/>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customHeight="1">
      <c r="A122" s="1"/>
      <c r="B122" s="1"/>
      <c r="C122" s="1"/>
      <c r="D122" s="1"/>
      <c r="E122" s="32"/>
      <c r="F122" s="32"/>
      <c r="G122" s="1"/>
      <c r="H122" s="1"/>
      <c r="I122" s="1"/>
      <c r="J122" s="1"/>
      <c r="K122" s="1"/>
      <c r="L122" s="1"/>
      <c r="M122" s="1"/>
      <c r="N122" s="1"/>
      <c r="O122" s="405"/>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customHeight="1">
      <c r="A123" s="1"/>
      <c r="B123" s="1"/>
      <c r="C123" s="1"/>
      <c r="D123" s="1"/>
      <c r="E123" s="32"/>
      <c r="F123" s="32"/>
      <c r="G123" s="1"/>
      <c r="H123" s="1"/>
      <c r="I123" s="1"/>
      <c r="J123" s="1"/>
      <c r="K123" s="1"/>
      <c r="L123" s="1"/>
      <c r="M123" s="1"/>
      <c r="N123" s="1"/>
      <c r="O123" s="405"/>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customHeight="1">
      <c r="A124" s="1"/>
      <c r="B124" s="1"/>
      <c r="C124" s="1"/>
      <c r="D124" s="1"/>
      <c r="E124" s="32"/>
      <c r="F124" s="32"/>
      <c r="G124" s="1"/>
      <c r="H124" s="1"/>
      <c r="I124" s="1"/>
      <c r="J124" s="1"/>
      <c r="K124" s="1"/>
      <c r="L124" s="1"/>
      <c r="M124" s="1"/>
      <c r="N124" s="1"/>
      <c r="O124" s="405"/>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customHeight="1">
      <c r="A125" s="1"/>
      <c r="B125" s="1"/>
      <c r="C125" s="1"/>
      <c r="D125" s="1"/>
      <c r="E125" s="32"/>
      <c r="F125" s="32"/>
      <c r="G125" s="1"/>
      <c r="H125" s="1"/>
      <c r="I125" s="1"/>
      <c r="J125" s="1"/>
      <c r="K125" s="1"/>
      <c r="L125" s="1"/>
      <c r="M125" s="1"/>
      <c r="N125" s="1"/>
      <c r="O125" s="405"/>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customHeight="1">
      <c r="A126" s="1"/>
      <c r="B126" s="1"/>
      <c r="C126" s="1"/>
      <c r="D126" s="1"/>
      <c r="E126" s="32"/>
      <c r="F126" s="32"/>
      <c r="G126" s="1"/>
      <c r="H126" s="1"/>
      <c r="I126" s="1"/>
      <c r="J126" s="1"/>
      <c r="K126" s="1"/>
      <c r="L126" s="1"/>
      <c r="M126" s="1"/>
      <c r="N126" s="1"/>
      <c r="O126" s="405"/>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customHeight="1">
      <c r="A127" s="1"/>
      <c r="B127" s="1"/>
      <c r="C127" s="1"/>
      <c r="D127" s="1"/>
      <c r="E127" s="32"/>
      <c r="F127" s="32"/>
      <c r="G127" s="1"/>
      <c r="H127" s="1"/>
      <c r="I127" s="1"/>
      <c r="J127" s="1"/>
      <c r="K127" s="1"/>
      <c r="L127" s="1"/>
      <c r="M127" s="1"/>
      <c r="N127" s="1"/>
      <c r="O127" s="405"/>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customHeight="1">
      <c r="A128" s="1"/>
      <c r="B128" s="1"/>
      <c r="C128" s="1"/>
      <c r="D128" s="1"/>
      <c r="E128" s="32"/>
      <c r="F128" s="32"/>
      <c r="G128" s="1"/>
      <c r="H128" s="1"/>
      <c r="I128" s="1"/>
      <c r="J128" s="1"/>
      <c r="K128" s="1"/>
      <c r="L128" s="1"/>
      <c r="M128" s="1"/>
      <c r="N128" s="1"/>
      <c r="O128" s="405"/>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customHeight="1">
      <c r="A129" s="1"/>
      <c r="B129" s="1"/>
      <c r="C129" s="1"/>
      <c r="D129" s="1"/>
      <c r="E129" s="32"/>
      <c r="F129" s="32"/>
      <c r="G129" s="1"/>
      <c r="H129" s="1"/>
      <c r="I129" s="1"/>
      <c r="J129" s="1"/>
      <c r="K129" s="1"/>
      <c r="L129" s="1"/>
      <c r="M129" s="1"/>
      <c r="N129" s="1"/>
      <c r="O129" s="405"/>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customHeight="1">
      <c r="A130" s="1"/>
      <c r="B130" s="1"/>
      <c r="C130" s="1"/>
      <c r="D130" s="1"/>
      <c r="E130" s="32"/>
      <c r="F130" s="32"/>
      <c r="G130" s="1"/>
      <c r="H130" s="1"/>
      <c r="I130" s="1"/>
      <c r="J130" s="1"/>
      <c r="K130" s="1"/>
      <c r="L130" s="1"/>
      <c r="M130" s="1"/>
      <c r="N130" s="1"/>
      <c r="O130" s="405"/>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customHeight="1">
      <c r="A131" s="1"/>
      <c r="B131" s="1"/>
      <c r="C131" s="1"/>
      <c r="D131" s="1"/>
      <c r="E131" s="32"/>
      <c r="F131" s="32"/>
      <c r="G131" s="1"/>
      <c r="H131" s="1"/>
      <c r="I131" s="1"/>
      <c r="J131" s="1"/>
      <c r="K131" s="1"/>
      <c r="L131" s="1"/>
      <c r="M131" s="1"/>
      <c r="N131" s="1"/>
      <c r="O131" s="405"/>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customHeight="1">
      <c r="A132" s="1"/>
      <c r="B132" s="1"/>
      <c r="C132" s="1"/>
      <c r="D132" s="1"/>
      <c r="E132" s="32"/>
      <c r="F132" s="32"/>
      <c r="G132" s="1"/>
      <c r="H132" s="1"/>
      <c r="I132" s="1"/>
      <c r="J132" s="1"/>
      <c r="K132" s="1"/>
      <c r="L132" s="1"/>
      <c r="M132" s="1"/>
      <c r="N132" s="1"/>
      <c r="O132" s="405"/>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customHeight="1">
      <c r="A133" s="1"/>
      <c r="B133" s="1"/>
      <c r="C133" s="1"/>
      <c r="D133" s="1"/>
      <c r="E133" s="32"/>
      <c r="F133" s="32"/>
      <c r="G133" s="1"/>
      <c r="H133" s="1"/>
      <c r="I133" s="1"/>
      <c r="J133" s="1"/>
      <c r="K133" s="1"/>
      <c r="L133" s="1"/>
      <c r="M133" s="1"/>
      <c r="N133" s="1"/>
      <c r="O133" s="405"/>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customHeight="1">
      <c r="A134" s="1"/>
      <c r="B134" s="1"/>
      <c r="C134" s="1"/>
      <c r="D134" s="1"/>
      <c r="E134" s="32"/>
      <c r="F134" s="32"/>
      <c r="G134" s="1"/>
      <c r="H134" s="1"/>
      <c r="I134" s="1"/>
      <c r="J134" s="1"/>
      <c r="K134" s="1"/>
      <c r="L134" s="1"/>
      <c r="M134" s="1"/>
      <c r="N134" s="1"/>
      <c r="O134" s="405"/>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customHeight="1">
      <c r="A135" s="1"/>
      <c r="B135" s="1"/>
      <c r="C135" s="1"/>
      <c r="D135" s="1"/>
      <c r="E135" s="32"/>
      <c r="F135" s="32"/>
      <c r="G135" s="1"/>
      <c r="H135" s="1"/>
      <c r="I135" s="1"/>
      <c r="J135" s="1"/>
      <c r="K135" s="1"/>
      <c r="L135" s="1"/>
      <c r="M135" s="1"/>
      <c r="N135" s="1"/>
      <c r="O135" s="405"/>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customHeight="1">
      <c r="A136" s="1"/>
      <c r="B136" s="1"/>
      <c r="C136" s="1"/>
      <c r="D136" s="1"/>
      <c r="E136" s="32"/>
      <c r="F136" s="32"/>
      <c r="G136" s="1"/>
      <c r="H136" s="1"/>
      <c r="I136" s="1"/>
      <c r="J136" s="1"/>
      <c r="K136" s="1"/>
      <c r="L136" s="1"/>
      <c r="M136" s="1"/>
      <c r="N136" s="1"/>
      <c r="O136" s="405"/>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customHeight="1">
      <c r="A137" s="1"/>
      <c r="B137" s="1"/>
      <c r="C137" s="1"/>
      <c r="D137" s="1"/>
      <c r="E137" s="32"/>
      <c r="F137" s="32"/>
      <c r="G137" s="1"/>
      <c r="H137" s="1"/>
      <c r="I137" s="1"/>
      <c r="J137" s="1"/>
      <c r="K137" s="1"/>
      <c r="L137" s="1"/>
      <c r="M137" s="1"/>
      <c r="N137" s="1"/>
      <c r="O137" s="405"/>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customHeight="1">
      <c r="A138" s="1"/>
      <c r="B138" s="1"/>
      <c r="C138" s="1"/>
      <c r="D138" s="1"/>
      <c r="E138" s="32"/>
      <c r="F138" s="32"/>
      <c r="G138" s="1"/>
      <c r="H138" s="1"/>
      <c r="I138" s="1"/>
      <c r="J138" s="1"/>
      <c r="K138" s="1"/>
      <c r="L138" s="1"/>
      <c r="M138" s="1"/>
      <c r="N138" s="1"/>
      <c r="O138" s="405"/>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customHeight="1">
      <c r="A139" s="1"/>
      <c r="B139" s="1"/>
      <c r="C139" s="1"/>
      <c r="D139" s="1"/>
      <c r="E139" s="32"/>
      <c r="F139" s="32"/>
      <c r="G139" s="1"/>
      <c r="H139" s="1"/>
      <c r="I139" s="1"/>
      <c r="J139" s="1"/>
      <c r="K139" s="1"/>
      <c r="L139" s="1"/>
      <c r="M139" s="1"/>
      <c r="N139" s="1"/>
      <c r="O139" s="405"/>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customHeight="1">
      <c r="A140" s="1"/>
      <c r="B140" s="1"/>
      <c r="C140" s="1"/>
      <c r="D140" s="1"/>
      <c r="E140" s="32"/>
      <c r="F140" s="32"/>
      <c r="G140" s="1"/>
      <c r="H140" s="1"/>
      <c r="I140" s="1"/>
      <c r="J140" s="1"/>
      <c r="K140" s="1"/>
      <c r="L140" s="1"/>
      <c r="M140" s="1"/>
      <c r="N140" s="1"/>
      <c r="O140" s="405"/>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customHeight="1">
      <c r="A141" s="1"/>
      <c r="B141" s="1"/>
      <c r="C141" s="1"/>
      <c r="D141" s="1"/>
      <c r="E141" s="32"/>
      <c r="F141" s="32"/>
      <c r="G141" s="1"/>
      <c r="H141" s="1"/>
      <c r="I141" s="1"/>
      <c r="J141" s="1"/>
      <c r="K141" s="1"/>
      <c r="L141" s="1"/>
      <c r="M141" s="1"/>
      <c r="N141" s="1"/>
      <c r="O141" s="405"/>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customHeight="1">
      <c r="A142" s="1"/>
      <c r="B142" s="1"/>
      <c r="C142" s="1"/>
      <c r="D142" s="1"/>
      <c r="E142" s="32"/>
      <c r="F142" s="32"/>
      <c r="G142" s="1"/>
      <c r="H142" s="1"/>
      <c r="I142" s="1"/>
      <c r="J142" s="1"/>
      <c r="K142" s="1"/>
      <c r="L142" s="1"/>
      <c r="M142" s="1"/>
      <c r="N142" s="1"/>
      <c r="O142" s="405"/>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customHeight="1">
      <c r="A143" s="1"/>
      <c r="B143" s="1"/>
      <c r="C143" s="1"/>
      <c r="D143" s="1"/>
      <c r="E143" s="32"/>
      <c r="F143" s="32"/>
      <c r="G143" s="1"/>
      <c r="H143" s="1"/>
      <c r="I143" s="1"/>
      <c r="J143" s="1"/>
      <c r="K143" s="1"/>
      <c r="L143" s="1"/>
      <c r="M143" s="1"/>
      <c r="N143" s="1"/>
      <c r="O143" s="405"/>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customHeight="1">
      <c r="A144" s="1"/>
      <c r="B144" s="1"/>
      <c r="C144" s="1"/>
      <c r="D144" s="1"/>
      <c r="E144" s="32"/>
      <c r="F144" s="32"/>
      <c r="G144" s="1"/>
      <c r="H144" s="1"/>
      <c r="I144" s="1"/>
      <c r="J144" s="1"/>
      <c r="K144" s="1"/>
      <c r="L144" s="1"/>
      <c r="M144" s="1"/>
      <c r="N144" s="1"/>
      <c r="O144" s="405"/>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customHeight="1">
      <c r="A145" s="1"/>
      <c r="B145" s="1"/>
      <c r="C145" s="1"/>
      <c r="D145" s="1"/>
      <c r="E145" s="32"/>
      <c r="F145" s="32"/>
      <c r="G145" s="1"/>
      <c r="H145" s="1"/>
      <c r="I145" s="1"/>
      <c r="J145" s="1"/>
      <c r="K145" s="1"/>
      <c r="L145" s="1"/>
      <c r="M145" s="1"/>
      <c r="N145" s="1"/>
      <c r="O145" s="405"/>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customHeight="1">
      <c r="A146" s="1"/>
      <c r="B146" s="1"/>
      <c r="C146" s="1"/>
      <c r="D146" s="1"/>
      <c r="E146" s="32"/>
      <c r="F146" s="32"/>
      <c r="G146" s="1"/>
      <c r="H146" s="1"/>
      <c r="I146" s="1"/>
      <c r="J146" s="1"/>
      <c r="K146" s="1"/>
      <c r="L146" s="1"/>
      <c r="M146" s="1"/>
      <c r="N146" s="1"/>
      <c r="O146" s="405"/>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customHeight="1">
      <c r="A147" s="1"/>
      <c r="B147" s="1"/>
      <c r="C147" s="1"/>
      <c r="D147" s="1"/>
      <c r="E147" s="32"/>
      <c r="F147" s="32"/>
      <c r="G147" s="1"/>
      <c r="H147" s="1"/>
      <c r="I147" s="1"/>
      <c r="J147" s="1"/>
      <c r="K147" s="1"/>
      <c r="L147" s="1"/>
      <c r="M147" s="1"/>
      <c r="N147" s="1"/>
      <c r="O147" s="405"/>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customHeight="1">
      <c r="A148" s="1"/>
      <c r="B148" s="1"/>
      <c r="C148" s="1"/>
      <c r="D148" s="1"/>
      <c r="E148" s="32"/>
      <c r="F148" s="32"/>
      <c r="G148" s="1"/>
      <c r="H148" s="1"/>
      <c r="I148" s="1"/>
      <c r="J148" s="1"/>
      <c r="K148" s="1"/>
      <c r="L148" s="1"/>
      <c r="M148" s="1"/>
      <c r="N148" s="1"/>
      <c r="O148" s="405"/>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customHeight="1">
      <c r="A149" s="1"/>
      <c r="B149" s="1"/>
      <c r="C149" s="1"/>
      <c r="D149" s="1"/>
      <c r="E149" s="32"/>
      <c r="F149" s="32"/>
      <c r="G149" s="1"/>
      <c r="H149" s="1"/>
      <c r="I149" s="1"/>
      <c r="J149" s="1"/>
      <c r="K149" s="1"/>
      <c r="L149" s="1"/>
      <c r="M149" s="1"/>
      <c r="N149" s="1"/>
      <c r="O149" s="405"/>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customHeight="1">
      <c r="A150" s="1"/>
      <c r="B150" s="1"/>
      <c r="C150" s="1"/>
      <c r="D150" s="1"/>
      <c r="E150" s="32"/>
      <c r="F150" s="32"/>
      <c r="G150" s="1"/>
      <c r="H150" s="1"/>
      <c r="I150" s="1"/>
      <c r="J150" s="1"/>
      <c r="K150" s="1"/>
      <c r="L150" s="1"/>
      <c r="M150" s="1"/>
      <c r="N150" s="1"/>
      <c r="O150" s="405"/>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customHeight="1">
      <c r="A151" s="1"/>
      <c r="B151" s="1"/>
      <c r="C151" s="1"/>
      <c r="D151" s="1"/>
      <c r="E151" s="32"/>
      <c r="F151" s="32"/>
      <c r="G151" s="1"/>
      <c r="H151" s="1"/>
      <c r="I151" s="1"/>
      <c r="J151" s="1"/>
      <c r="K151" s="1"/>
      <c r="L151" s="1"/>
      <c r="M151" s="1"/>
      <c r="N151" s="1"/>
      <c r="O151" s="405"/>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customHeight="1">
      <c r="A152" s="1"/>
      <c r="B152" s="1"/>
      <c r="C152" s="1"/>
      <c r="D152" s="1"/>
      <c r="E152" s="32"/>
      <c r="F152" s="32"/>
      <c r="G152" s="1"/>
      <c r="H152" s="1"/>
      <c r="I152" s="1"/>
      <c r="J152" s="1"/>
      <c r="K152" s="1"/>
      <c r="L152" s="1"/>
      <c r="M152" s="1"/>
      <c r="N152" s="1"/>
      <c r="O152" s="405"/>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customHeight="1">
      <c r="A153" s="1"/>
      <c r="B153" s="1"/>
      <c r="C153" s="1"/>
      <c r="D153" s="1"/>
      <c r="E153" s="32"/>
      <c r="F153" s="32"/>
      <c r="G153" s="1"/>
      <c r="H153" s="1"/>
      <c r="I153" s="1"/>
      <c r="J153" s="1"/>
      <c r="K153" s="1"/>
      <c r="L153" s="1"/>
      <c r="M153" s="1"/>
      <c r="N153" s="1"/>
      <c r="O153" s="405"/>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customHeight="1">
      <c r="A154" s="1"/>
      <c r="B154" s="1"/>
      <c r="C154" s="1"/>
      <c r="D154" s="1"/>
      <c r="E154" s="32"/>
      <c r="F154" s="32"/>
      <c r="G154" s="1"/>
      <c r="H154" s="1"/>
      <c r="I154" s="1"/>
      <c r="J154" s="1"/>
      <c r="K154" s="1"/>
      <c r="L154" s="1"/>
      <c r="M154" s="1"/>
      <c r="N154" s="1"/>
      <c r="O154" s="405"/>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customHeight="1">
      <c r="A155" s="1"/>
      <c r="B155" s="1"/>
      <c r="C155" s="1"/>
      <c r="D155" s="1"/>
      <c r="E155" s="32"/>
      <c r="F155" s="32"/>
      <c r="G155" s="1"/>
      <c r="H155" s="1"/>
      <c r="I155" s="1"/>
      <c r="J155" s="1"/>
      <c r="K155" s="1"/>
      <c r="L155" s="1"/>
      <c r="M155" s="1"/>
      <c r="N155" s="1"/>
      <c r="O155" s="405"/>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customHeight="1">
      <c r="A156" s="1"/>
      <c r="B156" s="1"/>
      <c r="C156" s="1"/>
      <c r="D156" s="1"/>
      <c r="E156" s="32"/>
      <c r="F156" s="32"/>
      <c r="G156" s="1"/>
      <c r="H156" s="1"/>
      <c r="I156" s="1"/>
      <c r="J156" s="1"/>
      <c r="K156" s="1"/>
      <c r="L156" s="1"/>
      <c r="M156" s="1"/>
      <c r="N156" s="1"/>
      <c r="O156" s="405"/>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customHeight="1">
      <c r="A157" s="1"/>
      <c r="B157" s="1"/>
      <c r="C157" s="1"/>
      <c r="D157" s="1"/>
      <c r="E157" s="32"/>
      <c r="F157" s="32"/>
      <c r="G157" s="1"/>
      <c r="H157" s="1"/>
      <c r="I157" s="1"/>
      <c r="J157" s="1"/>
      <c r="K157" s="1"/>
      <c r="L157" s="1"/>
      <c r="M157" s="1"/>
      <c r="N157" s="1"/>
      <c r="O157" s="405"/>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customHeight="1">
      <c r="A158" s="1"/>
      <c r="B158" s="1"/>
      <c r="C158" s="1"/>
      <c r="D158" s="1"/>
      <c r="E158" s="32"/>
      <c r="F158" s="32"/>
      <c r="G158" s="1"/>
      <c r="H158" s="1"/>
      <c r="I158" s="1"/>
      <c r="J158" s="1"/>
      <c r="K158" s="1"/>
      <c r="L158" s="1"/>
      <c r="M158" s="1"/>
      <c r="N158" s="1"/>
      <c r="O158" s="405"/>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customHeight="1">
      <c r="A159" s="1"/>
      <c r="B159" s="1"/>
      <c r="C159" s="1"/>
      <c r="D159" s="1"/>
      <c r="E159" s="32"/>
      <c r="F159" s="32"/>
      <c r="G159" s="1"/>
      <c r="H159" s="1"/>
      <c r="I159" s="1"/>
      <c r="J159" s="1"/>
      <c r="K159" s="1"/>
      <c r="L159" s="1"/>
      <c r="M159" s="1"/>
      <c r="N159" s="1"/>
      <c r="O159" s="405"/>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customHeight="1">
      <c r="A160" s="1"/>
      <c r="B160" s="1"/>
      <c r="C160" s="1"/>
      <c r="D160" s="1"/>
      <c r="E160" s="32"/>
      <c r="F160" s="32"/>
      <c r="G160" s="1"/>
      <c r="H160" s="1"/>
      <c r="I160" s="1"/>
      <c r="J160" s="1"/>
      <c r="K160" s="1"/>
      <c r="L160" s="1"/>
      <c r="M160" s="1"/>
      <c r="N160" s="1"/>
      <c r="O160" s="405"/>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customHeight="1">
      <c r="A161" s="1"/>
      <c r="B161" s="1"/>
      <c r="C161" s="1"/>
      <c r="D161" s="1"/>
      <c r="E161" s="32"/>
      <c r="F161" s="32"/>
      <c r="G161" s="1"/>
      <c r="H161" s="1"/>
      <c r="I161" s="1"/>
      <c r="J161" s="1"/>
      <c r="K161" s="1"/>
      <c r="L161" s="1"/>
      <c r="M161" s="1"/>
      <c r="N161" s="1"/>
      <c r="O161" s="405"/>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customHeight="1">
      <c r="A162" s="1"/>
      <c r="B162" s="1"/>
      <c r="C162" s="1"/>
      <c r="D162" s="1"/>
      <c r="E162" s="32"/>
      <c r="F162" s="32"/>
      <c r="G162" s="1"/>
      <c r="H162" s="1"/>
      <c r="I162" s="1"/>
      <c r="J162" s="1"/>
      <c r="K162" s="1"/>
      <c r="L162" s="1"/>
      <c r="M162" s="1"/>
      <c r="N162" s="1"/>
      <c r="O162" s="405"/>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customHeight="1">
      <c r="A163" s="1"/>
      <c r="B163" s="1"/>
      <c r="C163" s="1"/>
      <c r="D163" s="1"/>
      <c r="E163" s="32"/>
      <c r="F163" s="32"/>
      <c r="G163" s="1"/>
      <c r="H163" s="1"/>
      <c r="I163" s="1"/>
      <c r="J163" s="1"/>
      <c r="K163" s="1"/>
      <c r="L163" s="1"/>
      <c r="M163" s="1"/>
      <c r="N163" s="1"/>
      <c r="O163" s="405"/>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customHeight="1">
      <c r="A164" s="1"/>
      <c r="B164" s="1"/>
      <c r="C164" s="1"/>
      <c r="D164" s="1"/>
      <c r="E164" s="32"/>
      <c r="F164" s="32"/>
      <c r="G164" s="1"/>
      <c r="H164" s="1"/>
      <c r="I164" s="1"/>
      <c r="J164" s="1"/>
      <c r="K164" s="1"/>
      <c r="L164" s="1"/>
      <c r="M164" s="1"/>
      <c r="N164" s="1"/>
      <c r="O164" s="405"/>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customHeight="1">
      <c r="A165" s="1"/>
      <c r="B165" s="1"/>
      <c r="C165" s="1"/>
      <c r="D165" s="1"/>
      <c r="E165" s="32"/>
      <c r="F165" s="32"/>
      <c r="G165" s="1"/>
      <c r="H165" s="1"/>
      <c r="I165" s="1"/>
      <c r="J165" s="1"/>
      <c r="K165" s="1"/>
      <c r="L165" s="1"/>
      <c r="M165" s="1"/>
      <c r="N165" s="1"/>
      <c r="O165" s="405"/>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customHeight="1">
      <c r="A166" s="1"/>
      <c r="B166" s="1"/>
      <c r="C166" s="1"/>
      <c r="D166" s="1"/>
      <c r="E166" s="32"/>
      <c r="F166" s="32"/>
      <c r="G166" s="1"/>
      <c r="H166" s="1"/>
      <c r="I166" s="1"/>
      <c r="J166" s="1"/>
      <c r="K166" s="1"/>
      <c r="L166" s="1"/>
      <c r="M166" s="1"/>
      <c r="N166" s="1"/>
      <c r="O166" s="405"/>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customHeight="1">
      <c r="A167" s="1"/>
      <c r="B167" s="1"/>
      <c r="C167" s="1"/>
      <c r="D167" s="1"/>
      <c r="E167" s="32"/>
      <c r="F167" s="32"/>
      <c r="G167" s="1"/>
      <c r="H167" s="1"/>
      <c r="I167" s="1"/>
      <c r="J167" s="1"/>
      <c r="K167" s="1"/>
      <c r="L167" s="1"/>
      <c r="M167" s="1"/>
      <c r="N167" s="1"/>
      <c r="O167" s="405"/>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customHeight="1">
      <c r="A168" s="1"/>
      <c r="B168" s="1"/>
      <c r="C168" s="1"/>
      <c r="D168" s="1"/>
      <c r="E168" s="32"/>
      <c r="F168" s="32"/>
      <c r="G168" s="1"/>
      <c r="H168" s="1"/>
      <c r="I168" s="1"/>
      <c r="J168" s="1"/>
      <c r="K168" s="1"/>
      <c r="L168" s="1"/>
      <c r="M168" s="1"/>
      <c r="N168" s="1"/>
      <c r="O168" s="405"/>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customHeight="1">
      <c r="A169" s="1"/>
      <c r="B169" s="1"/>
      <c r="C169" s="1"/>
      <c r="D169" s="1"/>
      <c r="E169" s="32"/>
      <c r="F169" s="32"/>
      <c r="G169" s="1"/>
      <c r="H169" s="1"/>
      <c r="I169" s="1"/>
      <c r="J169" s="1"/>
      <c r="K169" s="1"/>
      <c r="L169" s="1"/>
      <c r="M169" s="1"/>
      <c r="N169" s="1"/>
      <c r="O169" s="405"/>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customHeight="1">
      <c r="A170" s="1"/>
      <c r="B170" s="1"/>
      <c r="C170" s="1"/>
      <c r="D170" s="1"/>
      <c r="E170" s="32"/>
      <c r="F170" s="32"/>
      <c r="G170" s="1"/>
      <c r="H170" s="1"/>
      <c r="I170" s="1"/>
      <c r="J170" s="1"/>
      <c r="K170" s="1"/>
      <c r="L170" s="1"/>
      <c r="M170" s="1"/>
      <c r="N170" s="1"/>
      <c r="O170" s="405"/>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customHeight="1">
      <c r="A171" s="1"/>
      <c r="B171" s="1"/>
      <c r="C171" s="1"/>
      <c r="D171" s="1"/>
      <c r="E171" s="32"/>
      <c r="F171" s="32"/>
      <c r="G171" s="1"/>
      <c r="H171" s="1"/>
      <c r="I171" s="1"/>
      <c r="J171" s="1"/>
      <c r="K171" s="1"/>
      <c r="L171" s="1"/>
      <c r="M171" s="1"/>
      <c r="N171" s="1"/>
      <c r="O171" s="405"/>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customHeight="1">
      <c r="A172" s="1"/>
      <c r="B172" s="1"/>
      <c r="C172" s="1"/>
      <c r="D172" s="1"/>
      <c r="E172" s="32"/>
      <c r="F172" s="32"/>
      <c r="G172" s="1"/>
      <c r="H172" s="1"/>
      <c r="I172" s="1"/>
      <c r="J172" s="1"/>
      <c r="K172" s="1"/>
      <c r="L172" s="1"/>
      <c r="M172" s="1"/>
      <c r="N172" s="1"/>
      <c r="O172" s="405"/>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customHeight="1">
      <c r="A173" s="1"/>
      <c r="B173" s="1"/>
      <c r="C173" s="1"/>
      <c r="D173" s="1"/>
      <c r="E173" s="32"/>
      <c r="F173" s="32"/>
      <c r="G173" s="1"/>
      <c r="H173" s="1"/>
      <c r="I173" s="1"/>
      <c r="J173" s="1"/>
      <c r="K173" s="1"/>
      <c r="L173" s="1"/>
      <c r="M173" s="1"/>
      <c r="N173" s="1"/>
      <c r="O173" s="405"/>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customHeight="1">
      <c r="A174" s="1"/>
      <c r="B174" s="1"/>
      <c r="C174" s="1"/>
      <c r="D174" s="1"/>
      <c r="E174" s="32"/>
      <c r="F174" s="32"/>
      <c r="G174" s="1"/>
      <c r="H174" s="1"/>
      <c r="I174" s="1"/>
      <c r="J174" s="1"/>
      <c r="K174" s="1"/>
      <c r="L174" s="1"/>
      <c r="M174" s="1"/>
      <c r="N174" s="1"/>
      <c r="O174" s="405"/>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customHeight="1">
      <c r="A175" s="1"/>
      <c r="B175" s="1"/>
      <c r="C175" s="1"/>
      <c r="D175" s="1"/>
      <c r="E175" s="32"/>
      <c r="F175" s="32"/>
      <c r="G175" s="1"/>
      <c r="H175" s="1"/>
      <c r="I175" s="1"/>
      <c r="J175" s="1"/>
      <c r="K175" s="1"/>
      <c r="L175" s="1"/>
      <c r="M175" s="1"/>
      <c r="N175" s="1"/>
      <c r="O175" s="405"/>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customHeight="1">
      <c r="A176" s="1"/>
      <c r="B176" s="1"/>
      <c r="C176" s="1"/>
      <c r="D176" s="1"/>
      <c r="E176" s="32"/>
      <c r="F176" s="32"/>
      <c r="G176" s="1"/>
      <c r="H176" s="1"/>
      <c r="I176" s="1"/>
      <c r="J176" s="1"/>
      <c r="K176" s="1"/>
      <c r="L176" s="1"/>
      <c r="M176" s="1"/>
      <c r="N176" s="1"/>
      <c r="O176" s="405"/>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customHeight="1">
      <c r="A177" s="1"/>
      <c r="B177" s="1"/>
      <c r="C177" s="1"/>
      <c r="D177" s="1"/>
      <c r="E177" s="32"/>
      <c r="F177" s="32"/>
      <c r="G177" s="1"/>
      <c r="H177" s="1"/>
      <c r="I177" s="1"/>
      <c r="J177" s="1"/>
      <c r="K177" s="1"/>
      <c r="L177" s="1"/>
      <c r="M177" s="1"/>
      <c r="N177" s="1"/>
      <c r="O177" s="405"/>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customHeight="1">
      <c r="A178" s="1"/>
      <c r="B178" s="1"/>
      <c r="C178" s="1"/>
      <c r="D178" s="1"/>
      <c r="E178" s="32"/>
      <c r="F178" s="32"/>
      <c r="G178" s="1"/>
      <c r="H178" s="1"/>
      <c r="I178" s="1"/>
      <c r="J178" s="1"/>
      <c r="K178" s="1"/>
      <c r="L178" s="1"/>
      <c r="M178" s="1"/>
      <c r="N178" s="1"/>
      <c r="O178" s="405"/>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customHeight="1">
      <c r="A179" s="1"/>
      <c r="B179" s="1"/>
      <c r="C179" s="1"/>
      <c r="D179" s="1"/>
      <c r="E179" s="32"/>
      <c r="F179" s="32"/>
      <c r="G179" s="1"/>
      <c r="H179" s="1"/>
      <c r="I179" s="1"/>
      <c r="J179" s="1"/>
      <c r="K179" s="1"/>
      <c r="L179" s="1"/>
      <c r="M179" s="1"/>
      <c r="N179" s="1"/>
      <c r="O179" s="405"/>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customHeight="1">
      <c r="A180" s="1"/>
      <c r="B180" s="1"/>
      <c r="C180" s="1"/>
      <c r="D180" s="1"/>
      <c r="E180" s="32"/>
      <c r="F180" s="32"/>
      <c r="G180" s="1"/>
      <c r="H180" s="1"/>
      <c r="I180" s="1"/>
      <c r="J180" s="1"/>
      <c r="K180" s="1"/>
      <c r="L180" s="1"/>
      <c r="M180" s="1"/>
      <c r="N180" s="1"/>
      <c r="O180" s="405"/>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customHeight="1">
      <c r="A181" s="1"/>
      <c r="B181" s="1"/>
      <c r="C181" s="1"/>
      <c r="D181" s="1"/>
      <c r="E181" s="32"/>
      <c r="F181" s="32"/>
      <c r="G181" s="1"/>
      <c r="H181" s="1"/>
      <c r="I181" s="1"/>
      <c r="J181" s="1"/>
      <c r="K181" s="1"/>
      <c r="L181" s="1"/>
      <c r="M181" s="1"/>
      <c r="N181" s="1"/>
      <c r="O181" s="405"/>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customHeight="1">
      <c r="A182" s="1"/>
      <c r="B182" s="1"/>
      <c r="C182" s="1"/>
      <c r="D182" s="1"/>
      <c r="E182" s="32"/>
      <c r="F182" s="32"/>
      <c r="G182" s="1"/>
      <c r="H182" s="1"/>
      <c r="I182" s="1"/>
      <c r="J182" s="1"/>
      <c r="K182" s="1"/>
      <c r="L182" s="1"/>
      <c r="M182" s="1"/>
      <c r="N182" s="1"/>
      <c r="O182" s="405"/>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c r="A183" s="1"/>
      <c r="B183" s="1"/>
      <c r="C183" s="1"/>
      <c r="D183" s="1"/>
      <c r="E183" s="32"/>
      <c r="F183" s="32"/>
      <c r="G183" s="1"/>
      <c r="H183" s="1"/>
      <c r="I183" s="1"/>
      <c r="J183" s="1"/>
      <c r="K183" s="1"/>
      <c r="L183" s="1"/>
      <c r="M183" s="1"/>
      <c r="N183" s="1"/>
      <c r="O183" s="405"/>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c r="A184" s="1"/>
      <c r="B184" s="1"/>
      <c r="C184" s="1"/>
      <c r="D184" s="1"/>
      <c r="E184" s="32"/>
      <c r="F184" s="32"/>
      <c r="G184" s="1"/>
      <c r="H184" s="1"/>
      <c r="I184" s="1"/>
      <c r="J184" s="1"/>
      <c r="K184" s="1"/>
      <c r="L184" s="1"/>
      <c r="M184" s="1"/>
      <c r="N184" s="1"/>
      <c r="O184" s="405"/>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c r="A185" s="1"/>
      <c r="B185" s="1"/>
      <c r="C185" s="1"/>
      <c r="D185" s="1"/>
      <c r="E185" s="32"/>
      <c r="F185" s="32"/>
      <c r="G185" s="1"/>
      <c r="H185" s="1"/>
      <c r="I185" s="1"/>
      <c r="J185" s="1"/>
      <c r="K185" s="1"/>
      <c r="L185" s="1"/>
      <c r="M185" s="1"/>
      <c r="N185" s="1"/>
      <c r="O185" s="405"/>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c r="A186" s="1"/>
      <c r="B186" s="1"/>
      <c r="C186" s="1"/>
      <c r="D186" s="1"/>
      <c r="E186" s="32"/>
      <c r="F186" s="32"/>
      <c r="G186" s="1"/>
      <c r="H186" s="1"/>
      <c r="I186" s="1"/>
      <c r="J186" s="1"/>
      <c r="K186" s="1"/>
      <c r="L186" s="1"/>
      <c r="M186" s="1"/>
      <c r="N186" s="1"/>
      <c r="O186" s="405"/>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customHeight="1">
      <c r="A187" s="1"/>
      <c r="B187" s="1"/>
      <c r="C187" s="1"/>
      <c r="D187" s="1"/>
      <c r="E187" s="32"/>
      <c r="F187" s="32"/>
      <c r="G187" s="1"/>
      <c r="H187" s="1"/>
      <c r="I187" s="1"/>
      <c r="J187" s="1"/>
      <c r="K187" s="1"/>
      <c r="L187" s="1"/>
      <c r="M187" s="1"/>
      <c r="N187" s="1"/>
      <c r="O187" s="405"/>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c r="A188" s="1"/>
      <c r="B188" s="1"/>
      <c r="C188" s="1"/>
      <c r="D188" s="1"/>
      <c r="E188" s="32"/>
      <c r="F188" s="32"/>
      <c r="G188" s="1"/>
      <c r="H188" s="1"/>
      <c r="I188" s="1"/>
      <c r="J188" s="1"/>
      <c r="K188" s="1"/>
      <c r="L188" s="1"/>
      <c r="M188" s="1"/>
      <c r="N188" s="1"/>
      <c r="O188" s="405"/>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c r="A189" s="1"/>
      <c r="B189" s="1"/>
      <c r="C189" s="1"/>
      <c r="D189" s="1"/>
      <c r="E189" s="32"/>
      <c r="F189" s="32"/>
      <c r="G189" s="1"/>
      <c r="H189" s="1"/>
      <c r="I189" s="1"/>
      <c r="J189" s="1"/>
      <c r="K189" s="1"/>
      <c r="L189" s="1"/>
      <c r="M189" s="1"/>
      <c r="N189" s="1"/>
      <c r="O189" s="405"/>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c r="A190" s="1"/>
      <c r="B190" s="1"/>
      <c r="C190" s="1"/>
      <c r="D190" s="1"/>
      <c r="E190" s="32"/>
      <c r="F190" s="32"/>
      <c r="G190" s="1"/>
      <c r="H190" s="1"/>
      <c r="I190" s="1"/>
      <c r="J190" s="1"/>
      <c r="K190" s="1"/>
      <c r="L190" s="1"/>
      <c r="M190" s="1"/>
      <c r="N190" s="1"/>
      <c r="O190" s="405"/>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c r="A191" s="1"/>
      <c r="B191" s="1"/>
      <c r="C191" s="1"/>
      <c r="D191" s="1"/>
      <c r="E191" s="32"/>
      <c r="F191" s="32"/>
      <c r="G191" s="1"/>
      <c r="H191" s="1"/>
      <c r="I191" s="1"/>
      <c r="J191" s="1"/>
      <c r="K191" s="1"/>
      <c r="L191" s="1"/>
      <c r="M191" s="1"/>
      <c r="N191" s="1"/>
      <c r="O191" s="405"/>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c r="A192" s="1"/>
      <c r="B192" s="1"/>
      <c r="C192" s="1"/>
      <c r="D192" s="1"/>
      <c r="E192" s="32"/>
      <c r="F192" s="32"/>
      <c r="G192" s="1"/>
      <c r="H192" s="1"/>
      <c r="I192" s="1"/>
      <c r="J192" s="1"/>
      <c r="K192" s="1"/>
      <c r="L192" s="1"/>
      <c r="M192" s="1"/>
      <c r="N192" s="1"/>
      <c r="O192" s="405"/>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c r="A193" s="1"/>
      <c r="B193" s="1"/>
      <c r="C193" s="1"/>
      <c r="D193" s="1"/>
      <c r="E193" s="32"/>
      <c r="F193" s="32"/>
      <c r="G193" s="1"/>
      <c r="H193" s="1"/>
      <c r="I193" s="1"/>
      <c r="J193" s="1"/>
      <c r="K193" s="1"/>
      <c r="L193" s="1"/>
      <c r="M193" s="1"/>
      <c r="N193" s="1"/>
      <c r="O193" s="405"/>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c r="A194" s="1"/>
      <c r="B194" s="1"/>
      <c r="C194" s="1"/>
      <c r="D194" s="1"/>
      <c r="E194" s="32"/>
      <c r="F194" s="32"/>
      <c r="G194" s="1"/>
      <c r="H194" s="1"/>
      <c r="I194" s="1"/>
      <c r="J194" s="1"/>
      <c r="K194" s="1"/>
      <c r="L194" s="1"/>
      <c r="M194" s="1"/>
      <c r="N194" s="1"/>
      <c r="O194" s="405"/>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customHeight="1">
      <c r="A195" s="1"/>
      <c r="B195" s="1"/>
      <c r="C195" s="1"/>
      <c r="D195" s="1"/>
      <c r="E195" s="32"/>
      <c r="F195" s="32"/>
      <c r="G195" s="1"/>
      <c r="H195" s="1"/>
      <c r="I195" s="1"/>
      <c r="J195" s="1"/>
      <c r="K195" s="1"/>
      <c r="L195" s="1"/>
      <c r="M195" s="1"/>
      <c r="N195" s="1"/>
      <c r="O195" s="405"/>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customHeight="1">
      <c r="A196" s="1"/>
      <c r="B196" s="1"/>
      <c r="C196" s="1"/>
      <c r="D196" s="1"/>
      <c r="E196" s="32"/>
      <c r="F196" s="32"/>
      <c r="G196" s="1"/>
      <c r="H196" s="1"/>
      <c r="I196" s="1"/>
      <c r="J196" s="1"/>
      <c r="K196" s="1"/>
      <c r="L196" s="1"/>
      <c r="M196" s="1"/>
      <c r="N196" s="1"/>
      <c r="O196" s="405"/>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customHeight="1">
      <c r="A197" s="1"/>
      <c r="B197" s="1"/>
      <c r="C197" s="1"/>
      <c r="D197" s="1"/>
      <c r="E197" s="32"/>
      <c r="F197" s="32"/>
      <c r="G197" s="1"/>
      <c r="H197" s="1"/>
      <c r="I197" s="1"/>
      <c r="J197" s="1"/>
      <c r="K197" s="1"/>
      <c r="L197" s="1"/>
      <c r="M197" s="1"/>
      <c r="N197" s="1"/>
      <c r="O197" s="405"/>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customHeight="1">
      <c r="A198" s="1"/>
      <c r="B198" s="1"/>
      <c r="C198" s="1"/>
      <c r="D198" s="1"/>
      <c r="E198" s="32"/>
      <c r="F198" s="32"/>
      <c r="G198" s="1"/>
      <c r="H198" s="1"/>
      <c r="I198" s="1"/>
      <c r="J198" s="1"/>
      <c r="K198" s="1"/>
      <c r="L198" s="1"/>
      <c r="M198" s="1"/>
      <c r="N198" s="1"/>
      <c r="O198" s="405"/>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customHeight="1">
      <c r="A199" s="1"/>
      <c r="B199" s="1"/>
      <c r="C199" s="1"/>
      <c r="D199" s="1"/>
      <c r="E199" s="32"/>
      <c r="F199" s="32"/>
      <c r="G199" s="1"/>
      <c r="H199" s="1"/>
      <c r="I199" s="1"/>
      <c r="J199" s="1"/>
      <c r="K199" s="1"/>
      <c r="L199" s="1"/>
      <c r="M199" s="1"/>
      <c r="N199" s="1"/>
      <c r="O199" s="405"/>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customHeight="1">
      <c r="A200" s="1"/>
      <c r="B200" s="1"/>
      <c r="C200" s="1"/>
      <c r="D200" s="1"/>
      <c r="E200" s="32"/>
      <c r="F200" s="32"/>
      <c r="G200" s="1"/>
      <c r="H200" s="1"/>
      <c r="I200" s="1"/>
      <c r="J200" s="1"/>
      <c r="K200" s="1"/>
      <c r="L200" s="1"/>
      <c r="M200" s="1"/>
      <c r="N200" s="1"/>
      <c r="O200" s="405"/>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customHeight="1">
      <c r="A201" s="1"/>
      <c r="B201" s="1"/>
      <c r="C201" s="1"/>
      <c r="D201" s="1"/>
      <c r="E201" s="32"/>
      <c r="F201" s="32"/>
      <c r="G201" s="1"/>
      <c r="H201" s="1"/>
      <c r="I201" s="1"/>
      <c r="J201" s="1"/>
      <c r="K201" s="1"/>
      <c r="L201" s="1"/>
      <c r="M201" s="1"/>
      <c r="N201" s="1"/>
      <c r="O201" s="405"/>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customHeight="1">
      <c r="A202" s="1"/>
      <c r="B202" s="1"/>
      <c r="C202" s="1"/>
      <c r="D202" s="1"/>
      <c r="E202" s="32"/>
      <c r="F202" s="32"/>
      <c r="G202" s="1"/>
      <c r="H202" s="1"/>
      <c r="I202" s="1"/>
      <c r="J202" s="1"/>
      <c r="K202" s="1"/>
      <c r="L202" s="1"/>
      <c r="M202" s="1"/>
      <c r="N202" s="1"/>
      <c r="O202" s="405"/>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customHeight="1">
      <c r="A203" s="1"/>
      <c r="B203" s="1"/>
      <c r="C203" s="1"/>
      <c r="D203" s="1"/>
      <c r="E203" s="32"/>
      <c r="F203" s="32"/>
      <c r="G203" s="1"/>
      <c r="H203" s="1"/>
      <c r="I203" s="1"/>
      <c r="J203" s="1"/>
      <c r="K203" s="1"/>
      <c r="L203" s="1"/>
      <c r="M203" s="1"/>
      <c r="N203" s="1"/>
      <c r="O203" s="405"/>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customHeight="1">
      <c r="A204" s="1"/>
      <c r="B204" s="1"/>
      <c r="C204" s="1"/>
      <c r="D204" s="1"/>
      <c r="E204" s="32"/>
      <c r="F204" s="32"/>
      <c r="G204" s="1"/>
      <c r="H204" s="1"/>
      <c r="I204" s="1"/>
      <c r="J204" s="1"/>
      <c r="K204" s="1"/>
      <c r="L204" s="1"/>
      <c r="M204" s="1"/>
      <c r="N204" s="1"/>
      <c r="O204" s="405"/>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customHeight="1">
      <c r="A205" s="1"/>
      <c r="B205" s="1"/>
      <c r="C205" s="1"/>
      <c r="D205" s="1"/>
      <c r="E205" s="32"/>
      <c r="F205" s="32"/>
      <c r="G205" s="1"/>
      <c r="H205" s="1"/>
      <c r="I205" s="1"/>
      <c r="J205" s="1"/>
      <c r="K205" s="1"/>
      <c r="L205" s="1"/>
      <c r="M205" s="1"/>
      <c r="N205" s="1"/>
      <c r="O205" s="405"/>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customHeight="1">
      <c r="A206" s="1"/>
      <c r="B206" s="1"/>
      <c r="C206" s="1"/>
      <c r="D206" s="1"/>
      <c r="E206" s="32"/>
      <c r="F206" s="32"/>
      <c r="G206" s="1"/>
      <c r="H206" s="1"/>
      <c r="I206" s="1"/>
      <c r="J206" s="1"/>
      <c r="K206" s="1"/>
      <c r="L206" s="1"/>
      <c r="M206" s="1"/>
      <c r="N206" s="1"/>
      <c r="O206" s="405"/>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customHeight="1">
      <c r="A207" s="1"/>
      <c r="B207" s="1"/>
      <c r="C207" s="1"/>
      <c r="D207" s="1"/>
      <c r="E207" s="32"/>
      <c r="F207" s="32"/>
      <c r="G207" s="1"/>
      <c r="H207" s="1"/>
      <c r="I207" s="1"/>
      <c r="J207" s="1"/>
      <c r="K207" s="1"/>
      <c r="L207" s="1"/>
      <c r="M207" s="1"/>
      <c r="N207" s="1"/>
      <c r="O207" s="405"/>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customHeight="1">
      <c r="A208" s="1"/>
      <c r="B208" s="1"/>
      <c r="C208" s="1"/>
      <c r="D208" s="1"/>
      <c r="E208" s="32"/>
      <c r="F208" s="32"/>
      <c r="G208" s="1"/>
      <c r="H208" s="1"/>
      <c r="I208" s="1"/>
      <c r="J208" s="1"/>
      <c r="K208" s="1"/>
      <c r="L208" s="1"/>
      <c r="M208" s="1"/>
      <c r="N208" s="1"/>
      <c r="O208" s="405"/>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customHeight="1">
      <c r="A209" s="1"/>
      <c r="B209" s="1"/>
      <c r="C209" s="1"/>
      <c r="D209" s="1"/>
      <c r="E209" s="32"/>
      <c r="F209" s="32"/>
      <c r="G209" s="1"/>
      <c r="H209" s="1"/>
      <c r="I209" s="1"/>
      <c r="J209" s="1"/>
      <c r="K209" s="1"/>
      <c r="L209" s="1"/>
      <c r="M209" s="1"/>
      <c r="N209" s="1"/>
      <c r="O209" s="405"/>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customHeight="1">
      <c r="A210" s="1"/>
      <c r="B210" s="1"/>
      <c r="C210" s="1"/>
      <c r="D210" s="1"/>
      <c r="E210" s="32"/>
      <c r="F210" s="32"/>
      <c r="G210" s="1"/>
      <c r="H210" s="1"/>
      <c r="I210" s="1"/>
      <c r="J210" s="1"/>
      <c r="K210" s="1"/>
      <c r="L210" s="1"/>
      <c r="M210" s="1"/>
      <c r="N210" s="1"/>
      <c r="O210" s="405"/>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customHeight="1">
      <c r="A211" s="1"/>
      <c r="B211" s="1"/>
      <c r="C211" s="1"/>
      <c r="D211" s="1"/>
      <c r="E211" s="32"/>
      <c r="F211" s="32"/>
      <c r="G211" s="1"/>
      <c r="H211" s="1"/>
      <c r="I211" s="1"/>
      <c r="J211" s="1"/>
      <c r="K211" s="1"/>
      <c r="L211" s="1"/>
      <c r="M211" s="1"/>
      <c r="N211" s="1"/>
      <c r="O211" s="405"/>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customHeight="1">
      <c r="A212" s="1"/>
      <c r="B212" s="1"/>
      <c r="C212" s="1"/>
      <c r="D212" s="1"/>
      <c r="E212" s="32"/>
      <c r="F212" s="32"/>
      <c r="G212" s="1"/>
      <c r="H212" s="1"/>
      <c r="I212" s="1"/>
      <c r="J212" s="1"/>
      <c r="K212" s="1"/>
      <c r="L212" s="1"/>
      <c r="M212" s="1"/>
      <c r="N212" s="1"/>
      <c r="O212" s="405"/>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customHeight="1">
      <c r="A213" s="1"/>
      <c r="B213" s="1"/>
      <c r="C213" s="1"/>
      <c r="D213" s="1"/>
      <c r="E213" s="32"/>
      <c r="F213" s="32"/>
      <c r="G213" s="1"/>
      <c r="H213" s="1"/>
      <c r="I213" s="1"/>
      <c r="J213" s="1"/>
      <c r="K213" s="1"/>
      <c r="L213" s="1"/>
      <c r="M213" s="1"/>
      <c r="N213" s="1"/>
      <c r="O213" s="405"/>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customHeight="1">
      <c r="A214" s="1"/>
      <c r="B214" s="1"/>
      <c r="C214" s="1"/>
      <c r="D214" s="1"/>
      <c r="E214" s="32"/>
      <c r="F214" s="32"/>
      <c r="G214" s="1"/>
      <c r="H214" s="1"/>
      <c r="I214" s="1"/>
      <c r="J214" s="1"/>
      <c r="K214" s="1"/>
      <c r="L214" s="1"/>
      <c r="M214" s="1"/>
      <c r="N214" s="1"/>
      <c r="O214" s="405"/>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customHeight="1">
      <c r="A215" s="1"/>
      <c r="B215" s="1"/>
      <c r="C215" s="1"/>
      <c r="D215" s="1"/>
      <c r="E215" s="32"/>
      <c r="F215" s="32"/>
      <c r="G215" s="1"/>
      <c r="H215" s="1"/>
      <c r="I215" s="1"/>
      <c r="J215" s="1"/>
      <c r="K215" s="1"/>
      <c r="L215" s="1"/>
      <c r="M215" s="1"/>
      <c r="N215" s="1"/>
      <c r="O215" s="405"/>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customHeight="1">
      <c r="A216" s="1"/>
      <c r="B216" s="1"/>
      <c r="C216" s="1"/>
      <c r="D216" s="1"/>
      <c r="E216" s="32"/>
      <c r="F216" s="32"/>
      <c r="G216" s="1"/>
      <c r="H216" s="1"/>
      <c r="I216" s="1"/>
      <c r="J216" s="1"/>
      <c r="K216" s="1"/>
      <c r="L216" s="1"/>
      <c r="M216" s="1"/>
      <c r="N216" s="1"/>
      <c r="O216" s="405"/>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customHeight="1">
      <c r="A217" s="1"/>
      <c r="B217" s="1"/>
      <c r="C217" s="1"/>
      <c r="D217" s="1"/>
      <c r="E217" s="32"/>
      <c r="F217" s="32"/>
      <c r="G217" s="1"/>
      <c r="H217" s="1"/>
      <c r="I217" s="1"/>
      <c r="J217" s="1"/>
      <c r="K217" s="1"/>
      <c r="L217" s="1"/>
      <c r="M217" s="1"/>
      <c r="N217" s="1"/>
      <c r="O217" s="405"/>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customHeight="1">
      <c r="A218" s="1"/>
      <c r="B218" s="1"/>
      <c r="C218" s="1"/>
      <c r="D218" s="1"/>
      <c r="E218" s="32"/>
      <c r="F218" s="32"/>
      <c r="G218" s="1"/>
      <c r="H218" s="1"/>
      <c r="I218" s="1"/>
      <c r="J218" s="1"/>
      <c r="K218" s="1"/>
      <c r="L218" s="1"/>
      <c r="M218" s="1"/>
      <c r="N218" s="1"/>
      <c r="O218" s="405"/>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customHeight="1">
      <c r="A219" s="1"/>
      <c r="B219" s="1"/>
      <c r="C219" s="1"/>
      <c r="D219" s="1"/>
      <c r="E219" s="32"/>
      <c r="F219" s="32"/>
      <c r="G219" s="1"/>
      <c r="H219" s="1"/>
      <c r="I219" s="1"/>
      <c r="J219" s="1"/>
      <c r="K219" s="1"/>
      <c r="L219" s="1"/>
      <c r="M219" s="1"/>
      <c r="N219" s="1"/>
      <c r="O219" s="405"/>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customHeight="1">
      <c r="A220" s="1"/>
      <c r="B220" s="1"/>
      <c r="C220" s="1"/>
      <c r="D220" s="1"/>
      <c r="E220" s="32"/>
      <c r="F220" s="32"/>
      <c r="G220" s="1"/>
      <c r="H220" s="1"/>
      <c r="I220" s="1"/>
      <c r="J220" s="1"/>
      <c r="K220" s="1"/>
      <c r="L220" s="1"/>
      <c r="M220" s="1"/>
      <c r="N220" s="1"/>
      <c r="O220" s="405"/>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customHeight="1">
      <c r="A221" s="1"/>
      <c r="B221" s="1"/>
      <c r="C221" s="1"/>
      <c r="D221" s="1"/>
      <c r="E221" s="32"/>
      <c r="F221" s="32"/>
      <c r="G221" s="1"/>
      <c r="H221" s="1"/>
      <c r="I221" s="1"/>
      <c r="J221" s="1"/>
      <c r="K221" s="1"/>
      <c r="L221" s="1"/>
      <c r="M221" s="1"/>
      <c r="N221" s="1"/>
      <c r="O221" s="405"/>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customHeight="1">
      <c r="A222" s="1"/>
      <c r="B222" s="1"/>
      <c r="C222" s="1"/>
      <c r="D222" s="1"/>
      <c r="E222" s="32"/>
      <c r="F222" s="32"/>
      <c r="G222" s="1"/>
      <c r="H222" s="1"/>
      <c r="I222" s="1"/>
      <c r="J222" s="1"/>
      <c r="K222" s="1"/>
      <c r="L222" s="1"/>
      <c r="M222" s="1"/>
      <c r="N222" s="1"/>
      <c r="O222" s="405"/>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customHeight="1">
      <c r="A223" s="1"/>
      <c r="B223" s="1"/>
      <c r="C223" s="1"/>
      <c r="D223" s="1"/>
      <c r="E223" s="32"/>
      <c r="F223" s="32"/>
      <c r="G223" s="1"/>
      <c r="H223" s="1"/>
      <c r="I223" s="1"/>
      <c r="J223" s="1"/>
      <c r="K223" s="1"/>
      <c r="L223" s="1"/>
      <c r="M223" s="1"/>
      <c r="N223" s="1"/>
      <c r="O223" s="405"/>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customHeight="1">
      <c r="A224" s="1"/>
      <c r="B224" s="1"/>
      <c r="C224" s="1"/>
      <c r="D224" s="1"/>
      <c r="E224" s="32"/>
      <c r="F224" s="32"/>
      <c r="G224" s="1"/>
      <c r="H224" s="1"/>
      <c r="I224" s="1"/>
      <c r="J224" s="1"/>
      <c r="K224" s="1"/>
      <c r="L224" s="1"/>
      <c r="M224" s="1"/>
      <c r="N224" s="1"/>
      <c r="O224" s="405"/>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customHeight="1">
      <c r="A225" s="1"/>
      <c r="B225" s="1"/>
      <c r="C225" s="1"/>
      <c r="D225" s="1"/>
      <c r="E225" s="32"/>
      <c r="F225" s="32"/>
      <c r="G225" s="1"/>
      <c r="H225" s="1"/>
      <c r="I225" s="1"/>
      <c r="J225" s="1"/>
      <c r="K225" s="1"/>
      <c r="L225" s="1"/>
      <c r="M225" s="1"/>
      <c r="N225" s="1"/>
      <c r="O225" s="405"/>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customHeight="1">
      <c r="A226" s="1"/>
      <c r="B226" s="1"/>
      <c r="C226" s="1"/>
      <c r="D226" s="1"/>
      <c r="E226" s="32"/>
      <c r="F226" s="32"/>
      <c r="G226" s="1"/>
      <c r="H226" s="1"/>
      <c r="I226" s="1"/>
      <c r="J226" s="1"/>
      <c r="K226" s="1"/>
      <c r="L226" s="1"/>
      <c r="M226" s="1"/>
      <c r="N226" s="1"/>
      <c r="O226" s="405"/>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customHeight="1">
      <c r="A227" s="1"/>
      <c r="B227" s="1"/>
      <c r="C227" s="1"/>
      <c r="D227" s="1"/>
      <c r="E227" s="32"/>
      <c r="F227" s="32"/>
      <c r="G227" s="1"/>
      <c r="H227" s="1"/>
      <c r="I227" s="1"/>
      <c r="J227" s="1"/>
      <c r="K227" s="1"/>
      <c r="L227" s="1"/>
      <c r="M227" s="1"/>
      <c r="N227" s="1"/>
      <c r="O227" s="405"/>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customHeight="1">
      <c r="A228" s="1"/>
      <c r="B228" s="1"/>
      <c r="C228" s="1"/>
      <c r="D228" s="1"/>
      <c r="E228" s="32"/>
      <c r="F228" s="32"/>
      <c r="G228" s="1"/>
      <c r="H228" s="1"/>
      <c r="I228" s="1"/>
      <c r="J228" s="1"/>
      <c r="K228" s="1"/>
      <c r="L228" s="1"/>
      <c r="M228" s="1"/>
      <c r="N228" s="1"/>
      <c r="O228" s="405"/>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customHeight="1">
      <c r="A229" s="1"/>
      <c r="B229" s="1"/>
      <c r="C229" s="1"/>
      <c r="D229" s="1"/>
      <c r="E229" s="32"/>
      <c r="F229" s="32"/>
      <c r="G229" s="1"/>
      <c r="H229" s="1"/>
      <c r="I229" s="1"/>
      <c r="J229" s="1"/>
      <c r="K229" s="1"/>
      <c r="L229" s="1"/>
      <c r="M229" s="1"/>
      <c r="N229" s="1"/>
      <c r="O229" s="405"/>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customHeight="1">
      <c r="A230" s="1"/>
      <c r="B230" s="1"/>
      <c r="C230" s="1"/>
      <c r="D230" s="1"/>
      <c r="E230" s="32"/>
      <c r="F230" s="32"/>
      <c r="G230" s="1"/>
      <c r="H230" s="1"/>
      <c r="I230" s="1"/>
      <c r="J230" s="1"/>
      <c r="K230" s="1"/>
      <c r="L230" s="1"/>
      <c r="M230" s="1"/>
      <c r="N230" s="1"/>
      <c r="O230" s="405"/>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customHeight="1">
      <c r="A231" s="1"/>
      <c r="B231" s="1"/>
      <c r="C231" s="1"/>
      <c r="D231" s="1"/>
      <c r="E231" s="32"/>
      <c r="F231" s="32"/>
      <c r="G231" s="1"/>
      <c r="H231" s="1"/>
      <c r="I231" s="1"/>
      <c r="J231" s="1"/>
      <c r="K231" s="1"/>
      <c r="L231" s="1"/>
      <c r="M231" s="1"/>
      <c r="N231" s="1"/>
      <c r="O231" s="405"/>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customHeight="1">
      <c r="A232" s="1"/>
      <c r="B232" s="1"/>
      <c r="C232" s="1"/>
      <c r="D232" s="1"/>
      <c r="E232" s="32"/>
      <c r="F232" s="32"/>
      <c r="G232" s="1"/>
      <c r="H232" s="1"/>
      <c r="I232" s="1"/>
      <c r="J232" s="1"/>
      <c r="K232" s="1"/>
      <c r="L232" s="1"/>
      <c r="M232" s="1"/>
      <c r="N232" s="1"/>
      <c r="O232" s="405"/>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customHeight="1">
      <c r="A233" s="1"/>
      <c r="B233" s="1"/>
      <c r="C233" s="1"/>
      <c r="D233" s="1"/>
      <c r="E233" s="32"/>
      <c r="F233" s="32"/>
      <c r="G233" s="1"/>
      <c r="H233" s="1"/>
      <c r="I233" s="1"/>
      <c r="J233" s="1"/>
      <c r="K233" s="1"/>
      <c r="L233" s="1"/>
      <c r="M233" s="1"/>
      <c r="N233" s="1"/>
      <c r="O233" s="405"/>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customHeight="1">
      <c r="A234" s="1"/>
      <c r="B234" s="1"/>
      <c r="C234" s="1"/>
      <c r="D234" s="1"/>
      <c r="E234" s="32"/>
      <c r="F234" s="32"/>
      <c r="G234" s="1"/>
      <c r="H234" s="1"/>
      <c r="I234" s="1"/>
      <c r="J234" s="1"/>
      <c r="K234" s="1"/>
      <c r="L234" s="1"/>
      <c r="M234" s="1"/>
      <c r="N234" s="1"/>
      <c r="O234" s="405"/>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customHeight="1">
      <c r="A235" s="1"/>
      <c r="B235" s="1"/>
      <c r="C235" s="1"/>
      <c r="D235" s="1"/>
      <c r="E235" s="32"/>
      <c r="F235" s="32"/>
      <c r="G235" s="1"/>
      <c r="H235" s="1"/>
      <c r="I235" s="1"/>
      <c r="J235" s="1"/>
      <c r="K235" s="1"/>
      <c r="L235" s="1"/>
      <c r="M235" s="1"/>
      <c r="N235" s="1"/>
      <c r="O235" s="405"/>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customHeight="1">
      <c r="A236" s="1"/>
      <c r="B236" s="1"/>
      <c r="C236" s="1"/>
      <c r="D236" s="1"/>
      <c r="E236" s="32"/>
      <c r="F236" s="32"/>
      <c r="G236" s="1"/>
      <c r="H236" s="1"/>
      <c r="I236" s="1"/>
      <c r="J236" s="1"/>
      <c r="K236" s="1"/>
      <c r="L236" s="1"/>
      <c r="M236" s="1"/>
      <c r="N236" s="1"/>
      <c r="O236" s="405"/>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customHeight="1">
      <c r="A237" s="1"/>
      <c r="B237" s="1"/>
      <c r="C237" s="1"/>
      <c r="D237" s="1"/>
      <c r="E237" s="32"/>
      <c r="F237" s="32"/>
      <c r="G237" s="1"/>
      <c r="H237" s="1"/>
      <c r="I237" s="1"/>
      <c r="J237" s="1"/>
      <c r="K237" s="1"/>
      <c r="L237" s="1"/>
      <c r="M237" s="1"/>
      <c r="N237" s="1"/>
      <c r="O237" s="405"/>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customHeight="1">
      <c r="A238" s="1"/>
      <c r="B238" s="1"/>
      <c r="C238" s="1"/>
      <c r="D238" s="1"/>
      <c r="E238" s="32"/>
      <c r="F238" s="32"/>
      <c r="G238" s="1"/>
      <c r="H238" s="1"/>
      <c r="I238" s="1"/>
      <c r="J238" s="1"/>
      <c r="K238" s="1"/>
      <c r="L238" s="1"/>
      <c r="M238" s="1"/>
      <c r="N238" s="1"/>
      <c r="O238" s="405"/>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customHeight="1">
      <c r="A239" s="1"/>
      <c r="B239" s="1"/>
      <c r="C239" s="1"/>
      <c r="D239" s="1"/>
      <c r="E239" s="32"/>
      <c r="F239" s="32"/>
      <c r="G239" s="1"/>
      <c r="H239" s="1"/>
      <c r="I239" s="1"/>
      <c r="J239" s="1"/>
      <c r="K239" s="1"/>
      <c r="L239" s="1"/>
      <c r="M239" s="1"/>
      <c r="N239" s="1"/>
      <c r="O239" s="405"/>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customHeight="1">
      <c r="A240" s="1"/>
      <c r="B240" s="1"/>
      <c r="C240" s="1"/>
      <c r="D240" s="1"/>
      <c r="E240" s="32"/>
      <c r="F240" s="32"/>
      <c r="G240" s="1"/>
      <c r="H240" s="1"/>
      <c r="I240" s="1"/>
      <c r="J240" s="1"/>
      <c r="K240" s="1"/>
      <c r="L240" s="1"/>
      <c r="M240" s="1"/>
      <c r="N240" s="1"/>
      <c r="O240" s="405"/>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customHeight="1">
      <c r="A241" s="1"/>
      <c r="B241" s="1"/>
      <c r="C241" s="1"/>
      <c r="D241" s="1"/>
      <c r="E241" s="32"/>
      <c r="F241" s="32"/>
      <c r="G241" s="1"/>
      <c r="H241" s="1"/>
      <c r="I241" s="1"/>
      <c r="J241" s="1"/>
      <c r="K241" s="1"/>
      <c r="L241" s="1"/>
      <c r="M241" s="1"/>
      <c r="N241" s="1"/>
      <c r="O241" s="405"/>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customHeight="1">
      <c r="A242" s="1"/>
      <c r="B242" s="1"/>
      <c r="C242" s="1"/>
      <c r="D242" s="1"/>
      <c r="E242" s="32"/>
      <c r="F242" s="32"/>
      <c r="G242" s="1"/>
      <c r="H242" s="1"/>
      <c r="I242" s="1"/>
      <c r="J242" s="1"/>
      <c r="K242" s="1"/>
      <c r="L242" s="1"/>
      <c r="M242" s="1"/>
      <c r="N242" s="1"/>
      <c r="O242" s="405"/>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customHeight="1">
      <c r="A243" s="1"/>
      <c r="B243" s="1"/>
      <c r="C243" s="1"/>
      <c r="D243" s="1"/>
      <c r="E243" s="32"/>
      <c r="F243" s="32"/>
      <c r="G243" s="1"/>
      <c r="H243" s="1"/>
      <c r="I243" s="1"/>
      <c r="J243" s="1"/>
      <c r="K243" s="1"/>
      <c r="L243" s="1"/>
      <c r="M243" s="1"/>
      <c r="N243" s="1"/>
      <c r="O243" s="405"/>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customHeight="1">
      <c r="A244" s="1"/>
      <c r="B244" s="1"/>
      <c r="C244" s="1"/>
      <c r="D244" s="1"/>
      <c r="E244" s="32"/>
      <c r="F244" s="32"/>
      <c r="G244" s="1"/>
      <c r="H244" s="1"/>
      <c r="I244" s="1"/>
      <c r="J244" s="1"/>
      <c r="K244" s="1"/>
      <c r="L244" s="1"/>
      <c r="M244" s="1"/>
      <c r="N244" s="1"/>
      <c r="O244" s="405"/>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customHeight="1">
      <c r="A245" s="1"/>
      <c r="B245" s="1"/>
      <c r="C245" s="1"/>
      <c r="D245" s="1"/>
      <c r="E245" s="32"/>
      <c r="F245" s="32"/>
      <c r="G245" s="1"/>
      <c r="H245" s="1"/>
      <c r="I245" s="1"/>
      <c r="J245" s="1"/>
      <c r="K245" s="1"/>
      <c r="L245" s="1"/>
      <c r="M245" s="1"/>
      <c r="N245" s="1"/>
      <c r="O245" s="405"/>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customHeight="1">
      <c r="A246" s="1"/>
      <c r="B246" s="1"/>
      <c r="C246" s="1"/>
      <c r="D246" s="1"/>
      <c r="E246" s="32"/>
      <c r="F246" s="32"/>
      <c r="G246" s="1"/>
      <c r="H246" s="1"/>
      <c r="I246" s="1"/>
      <c r="J246" s="1"/>
      <c r="K246" s="1"/>
      <c r="L246" s="1"/>
      <c r="M246" s="1"/>
      <c r="N246" s="1"/>
      <c r="O246" s="405"/>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customHeight="1">
      <c r="A247" s="1"/>
      <c r="B247" s="1"/>
      <c r="C247" s="1"/>
      <c r="D247" s="1"/>
      <c r="E247" s="32"/>
      <c r="F247" s="32"/>
      <c r="G247" s="1"/>
      <c r="H247" s="1"/>
      <c r="I247" s="1"/>
      <c r="J247" s="1"/>
      <c r="K247" s="1"/>
      <c r="L247" s="1"/>
      <c r="M247" s="1"/>
      <c r="N247" s="1"/>
      <c r="O247" s="405"/>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customHeight="1">
      <c r="A248" s="1"/>
      <c r="B248" s="1"/>
      <c r="C248" s="1"/>
      <c r="D248" s="1"/>
      <c r="E248" s="32"/>
      <c r="F248" s="32"/>
      <c r="G248" s="1"/>
      <c r="H248" s="1"/>
      <c r="I248" s="1"/>
      <c r="J248" s="1"/>
      <c r="K248" s="1"/>
      <c r="L248" s="1"/>
      <c r="M248" s="1"/>
      <c r="N248" s="1"/>
      <c r="O248" s="405"/>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customHeight="1">
      <c r="A249" s="1"/>
      <c r="B249" s="1"/>
      <c r="C249" s="1"/>
      <c r="D249" s="1"/>
      <c r="E249" s="32"/>
      <c r="F249" s="32"/>
      <c r="G249" s="1"/>
      <c r="H249" s="1"/>
      <c r="I249" s="1"/>
      <c r="J249" s="1"/>
      <c r="K249" s="1"/>
      <c r="L249" s="1"/>
      <c r="M249" s="1"/>
      <c r="N249" s="1"/>
      <c r="O249" s="405"/>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customHeight="1">
      <c r="A250" s="1"/>
      <c r="B250" s="1"/>
      <c r="C250" s="1"/>
      <c r="D250" s="1"/>
      <c r="E250" s="32"/>
      <c r="F250" s="32"/>
      <c r="G250" s="1"/>
      <c r="H250" s="1"/>
      <c r="I250" s="1"/>
      <c r="J250" s="1"/>
      <c r="K250" s="1"/>
      <c r="L250" s="1"/>
      <c r="M250" s="1"/>
      <c r="N250" s="1"/>
      <c r="O250" s="405"/>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customHeight="1">
      <c r="A251" s="1"/>
      <c r="B251" s="1"/>
      <c r="C251" s="1"/>
      <c r="D251" s="1"/>
      <c r="E251" s="32"/>
      <c r="F251" s="32"/>
      <c r="G251" s="1"/>
      <c r="H251" s="1"/>
      <c r="I251" s="1"/>
      <c r="J251" s="1"/>
      <c r="K251" s="1"/>
      <c r="L251" s="1"/>
      <c r="M251" s="1"/>
      <c r="N251" s="1"/>
      <c r="O251" s="405"/>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customHeight="1">
      <c r="A252" s="1"/>
      <c r="B252" s="1"/>
      <c r="C252" s="1"/>
      <c r="D252" s="1"/>
      <c r="E252" s="32"/>
      <c r="F252" s="32"/>
      <c r="G252" s="1"/>
      <c r="H252" s="1"/>
      <c r="I252" s="1"/>
      <c r="J252" s="1"/>
      <c r="K252" s="1"/>
      <c r="L252" s="1"/>
      <c r="M252" s="1"/>
      <c r="N252" s="1"/>
      <c r="O252" s="405"/>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customHeight="1">
      <c r="A253" s="1"/>
      <c r="B253" s="1"/>
      <c r="C253" s="1"/>
      <c r="D253" s="1"/>
      <c r="E253" s="32"/>
      <c r="F253" s="32"/>
      <c r="G253" s="1"/>
      <c r="H253" s="1"/>
      <c r="I253" s="1"/>
      <c r="J253" s="1"/>
      <c r="K253" s="1"/>
      <c r="L253" s="1"/>
      <c r="M253" s="1"/>
      <c r="N253" s="1"/>
      <c r="O253" s="405"/>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customHeight="1">
      <c r="A254" s="1"/>
      <c r="B254" s="1"/>
      <c r="C254" s="1"/>
      <c r="D254" s="1"/>
      <c r="E254" s="32"/>
      <c r="F254" s="32"/>
      <c r="G254" s="1"/>
      <c r="H254" s="1"/>
      <c r="I254" s="1"/>
      <c r="J254" s="1"/>
      <c r="K254" s="1"/>
      <c r="L254" s="1"/>
      <c r="M254" s="1"/>
      <c r="N254" s="1"/>
      <c r="O254" s="405"/>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customHeight="1">
      <c r="A255" s="1"/>
      <c r="B255" s="1"/>
      <c r="C255" s="1"/>
      <c r="D255" s="1"/>
      <c r="E255" s="32"/>
      <c r="F255" s="32"/>
      <c r="G255" s="1"/>
      <c r="H255" s="1"/>
      <c r="I255" s="1"/>
      <c r="J255" s="1"/>
      <c r="K255" s="1"/>
      <c r="L255" s="1"/>
      <c r="M255" s="1"/>
      <c r="N255" s="1"/>
      <c r="O255" s="405"/>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customHeight="1">
      <c r="A256" s="1"/>
      <c r="B256" s="1"/>
      <c r="C256" s="1"/>
      <c r="D256" s="1"/>
      <c r="E256" s="32"/>
      <c r="F256" s="32"/>
      <c r="G256" s="1"/>
      <c r="H256" s="1"/>
      <c r="I256" s="1"/>
      <c r="J256" s="1"/>
      <c r="K256" s="1"/>
      <c r="L256" s="1"/>
      <c r="M256" s="1"/>
      <c r="N256" s="1"/>
      <c r="O256" s="405"/>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customHeight="1">
      <c r="A257" s="1"/>
      <c r="B257" s="1"/>
      <c r="C257" s="1"/>
      <c r="D257" s="1"/>
      <c r="E257" s="32"/>
      <c r="F257" s="32"/>
      <c r="G257" s="1"/>
      <c r="H257" s="1"/>
      <c r="I257" s="1"/>
      <c r="J257" s="1"/>
      <c r="K257" s="1"/>
      <c r="L257" s="1"/>
      <c r="M257" s="1"/>
      <c r="N257" s="1"/>
      <c r="O257" s="405"/>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customHeight="1">
      <c r="A258" s="1"/>
      <c r="B258" s="1"/>
      <c r="C258" s="1"/>
      <c r="D258" s="1"/>
      <c r="E258" s="32"/>
      <c r="F258" s="32"/>
      <c r="G258" s="1"/>
      <c r="H258" s="1"/>
      <c r="I258" s="1"/>
      <c r="J258" s="1"/>
      <c r="K258" s="1"/>
      <c r="L258" s="1"/>
      <c r="M258" s="1"/>
      <c r="N258" s="1"/>
      <c r="O258" s="405"/>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customHeight="1">
      <c r="A259" s="1"/>
      <c r="B259" s="1"/>
      <c r="C259" s="1"/>
      <c r="D259" s="1"/>
      <c r="E259" s="32"/>
      <c r="F259" s="32"/>
      <c r="G259" s="1"/>
      <c r="H259" s="1"/>
      <c r="I259" s="1"/>
      <c r="J259" s="1"/>
      <c r="K259" s="1"/>
      <c r="L259" s="1"/>
      <c r="M259" s="1"/>
      <c r="N259" s="1"/>
      <c r="O259" s="405"/>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customHeight="1">
      <c r="A260" s="1"/>
      <c r="B260" s="1"/>
      <c r="C260" s="1"/>
      <c r="D260" s="1"/>
      <c r="E260" s="32"/>
      <c r="F260" s="32"/>
      <c r="G260" s="1"/>
      <c r="H260" s="1"/>
      <c r="I260" s="1"/>
      <c r="J260" s="1"/>
      <c r="K260" s="1"/>
      <c r="L260" s="1"/>
      <c r="M260" s="1"/>
      <c r="N260" s="1"/>
      <c r="O260" s="405"/>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customHeight="1">
      <c r="A261" s="1"/>
      <c r="B261" s="1"/>
      <c r="C261" s="1"/>
      <c r="D261" s="1"/>
      <c r="E261" s="32"/>
      <c r="F261" s="32"/>
      <c r="G261" s="1"/>
      <c r="H261" s="1"/>
      <c r="I261" s="1"/>
      <c r="J261" s="1"/>
      <c r="K261" s="1"/>
      <c r="L261" s="1"/>
      <c r="M261" s="1"/>
      <c r="N261" s="1"/>
      <c r="O261" s="405"/>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customHeight="1">
      <c r="A262" s="1"/>
      <c r="B262" s="1"/>
      <c r="C262" s="1"/>
      <c r="D262" s="1"/>
      <c r="E262" s="32"/>
      <c r="F262" s="32"/>
      <c r="G262" s="1"/>
      <c r="H262" s="1"/>
      <c r="I262" s="1"/>
      <c r="J262" s="1"/>
      <c r="K262" s="1"/>
      <c r="L262" s="1"/>
      <c r="M262" s="1"/>
      <c r="N262" s="1"/>
      <c r="O262" s="405"/>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customHeight="1">
      <c r="A263" s="1"/>
      <c r="B263" s="1"/>
      <c r="C263" s="1"/>
      <c r="D263" s="1"/>
      <c r="E263" s="32"/>
      <c r="F263" s="32"/>
      <c r="G263" s="1"/>
      <c r="H263" s="1"/>
      <c r="I263" s="1"/>
      <c r="J263" s="1"/>
      <c r="K263" s="1"/>
      <c r="L263" s="1"/>
      <c r="M263" s="1"/>
      <c r="N263" s="1"/>
      <c r="O263" s="405"/>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customHeight="1">
      <c r="A264" s="1"/>
      <c r="B264" s="1"/>
      <c r="C264" s="1"/>
      <c r="D264" s="1"/>
      <c r="E264" s="32"/>
      <c r="F264" s="32"/>
      <c r="G264" s="1"/>
      <c r="H264" s="1"/>
      <c r="I264" s="1"/>
      <c r="J264" s="1"/>
      <c r="K264" s="1"/>
      <c r="L264" s="1"/>
      <c r="M264" s="1"/>
      <c r="N264" s="1"/>
      <c r="O264" s="405"/>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customHeight="1">
      <c r="A265" s="1"/>
      <c r="B265" s="1"/>
      <c r="C265" s="1"/>
      <c r="D265" s="1"/>
      <c r="E265" s="32"/>
      <c r="F265" s="32"/>
      <c r="G265" s="1"/>
      <c r="H265" s="1"/>
      <c r="I265" s="1"/>
      <c r="J265" s="1"/>
      <c r="K265" s="1"/>
      <c r="L265" s="1"/>
      <c r="M265" s="1"/>
      <c r="N265" s="1"/>
      <c r="O265" s="405"/>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customHeight="1">
      <c r="A266" s="1"/>
      <c r="B266" s="1"/>
      <c r="C266" s="1"/>
      <c r="D266" s="1"/>
      <c r="E266" s="32"/>
      <c r="F266" s="32"/>
      <c r="G266" s="1"/>
      <c r="H266" s="1"/>
      <c r="I266" s="1"/>
      <c r="J266" s="1"/>
      <c r="K266" s="1"/>
      <c r="L266" s="1"/>
      <c r="M266" s="1"/>
      <c r="N266" s="1"/>
      <c r="O266" s="405"/>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customHeight="1">
      <c r="A267" s="1"/>
      <c r="B267" s="1"/>
      <c r="C267" s="1"/>
      <c r="D267" s="1"/>
      <c r="E267" s="32"/>
      <c r="F267" s="32"/>
      <c r="G267" s="1"/>
      <c r="H267" s="1"/>
      <c r="I267" s="1"/>
      <c r="J267" s="1"/>
      <c r="K267" s="1"/>
      <c r="L267" s="1"/>
      <c r="M267" s="1"/>
      <c r="N267" s="1"/>
      <c r="O267" s="405"/>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customHeight="1">
      <c r="A268" s="1"/>
      <c r="B268" s="1"/>
      <c r="C268" s="1"/>
      <c r="D268" s="1"/>
      <c r="E268" s="32"/>
      <c r="F268" s="32"/>
      <c r="G268" s="1"/>
      <c r="H268" s="1"/>
      <c r="I268" s="1"/>
      <c r="J268" s="1"/>
      <c r="K268" s="1"/>
      <c r="L268" s="1"/>
      <c r="M268" s="1"/>
      <c r="N268" s="1"/>
      <c r="O268" s="405"/>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customHeight="1">
      <c r="A269" s="1"/>
      <c r="B269" s="1"/>
      <c r="C269" s="1"/>
      <c r="D269" s="1"/>
      <c r="E269" s="32"/>
      <c r="F269" s="32"/>
      <c r="G269" s="1"/>
      <c r="H269" s="1"/>
      <c r="I269" s="1"/>
      <c r="J269" s="1"/>
      <c r="K269" s="1"/>
      <c r="L269" s="1"/>
      <c r="M269" s="1"/>
      <c r="N269" s="1"/>
      <c r="O269" s="405"/>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customHeight="1">
      <c r="A270" s="1"/>
      <c r="B270" s="1"/>
      <c r="C270" s="1"/>
      <c r="D270" s="1"/>
      <c r="E270" s="32"/>
      <c r="F270" s="32"/>
      <c r="G270" s="1"/>
      <c r="H270" s="1"/>
      <c r="I270" s="1"/>
      <c r="J270" s="1"/>
      <c r="K270" s="1"/>
      <c r="L270" s="1"/>
      <c r="M270" s="1"/>
      <c r="N270" s="1"/>
      <c r="O270" s="405"/>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customHeight="1">
      <c r="A271" s="1"/>
      <c r="B271" s="1"/>
      <c r="C271" s="1"/>
      <c r="D271" s="1"/>
      <c r="E271" s="32"/>
      <c r="F271" s="32"/>
      <c r="G271" s="1"/>
      <c r="H271" s="1"/>
      <c r="I271" s="1"/>
      <c r="J271" s="1"/>
      <c r="K271" s="1"/>
      <c r="L271" s="1"/>
      <c r="M271" s="1"/>
      <c r="N271" s="1"/>
      <c r="O271" s="405"/>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customHeight="1">
      <c r="A272" s="1"/>
      <c r="B272" s="1"/>
      <c r="C272" s="1"/>
      <c r="D272" s="1"/>
      <c r="E272" s="32"/>
      <c r="F272" s="32"/>
      <c r="G272" s="1"/>
      <c r="H272" s="1"/>
      <c r="I272" s="1"/>
      <c r="J272" s="1"/>
      <c r="K272" s="1"/>
      <c r="L272" s="1"/>
      <c r="M272" s="1"/>
      <c r="N272" s="1"/>
      <c r="O272" s="405"/>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customHeight="1">
      <c r="A273" s="1"/>
      <c r="B273" s="1"/>
      <c r="C273" s="1"/>
      <c r="D273" s="1"/>
      <c r="E273" s="32"/>
      <c r="F273" s="32"/>
      <c r="G273" s="1"/>
      <c r="H273" s="1"/>
      <c r="I273" s="1"/>
      <c r="J273" s="1"/>
      <c r="K273" s="1"/>
      <c r="L273" s="1"/>
      <c r="M273" s="1"/>
      <c r="N273" s="1"/>
      <c r="O273" s="405"/>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customHeight="1">
      <c r="A274" s="1"/>
      <c r="B274" s="1"/>
      <c r="C274" s="1"/>
      <c r="D274" s="1"/>
      <c r="E274" s="32"/>
      <c r="F274" s="32"/>
      <c r="G274" s="1"/>
      <c r="H274" s="1"/>
      <c r="I274" s="1"/>
      <c r="J274" s="1"/>
      <c r="K274" s="1"/>
      <c r="L274" s="1"/>
      <c r="M274" s="1"/>
      <c r="N274" s="1"/>
      <c r="O274" s="405"/>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customHeight="1">
      <c r="A275" s="1"/>
      <c r="B275" s="1"/>
      <c r="C275" s="1"/>
      <c r="D275" s="1"/>
      <c r="E275" s="32"/>
      <c r="F275" s="32"/>
      <c r="G275" s="1"/>
      <c r="H275" s="1"/>
      <c r="I275" s="1"/>
      <c r="J275" s="1"/>
      <c r="K275" s="1"/>
      <c r="L275" s="1"/>
      <c r="M275" s="1"/>
      <c r="N275" s="1"/>
      <c r="O275" s="405"/>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customHeight="1">
      <c r="A276" s="1"/>
      <c r="B276" s="1"/>
      <c r="C276" s="1"/>
      <c r="D276" s="1"/>
      <c r="E276" s="32"/>
      <c r="F276" s="32"/>
      <c r="G276" s="1"/>
      <c r="H276" s="1"/>
      <c r="I276" s="1"/>
      <c r="J276" s="1"/>
      <c r="K276" s="1"/>
      <c r="L276" s="1"/>
      <c r="M276" s="1"/>
      <c r="N276" s="1"/>
      <c r="O276" s="405"/>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customHeight="1">
      <c r="A277" s="1"/>
      <c r="B277" s="1"/>
      <c r="C277" s="1"/>
      <c r="D277" s="1"/>
      <c r="E277" s="32"/>
      <c r="F277" s="32"/>
      <c r="G277" s="1"/>
      <c r="H277" s="1"/>
      <c r="I277" s="1"/>
      <c r="J277" s="1"/>
      <c r="K277" s="1"/>
      <c r="L277" s="1"/>
      <c r="M277" s="1"/>
      <c r="N277" s="1"/>
      <c r="O277" s="405"/>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customHeight="1">
      <c r="A278" s="1"/>
      <c r="B278" s="1"/>
      <c r="C278" s="1"/>
      <c r="D278" s="1"/>
      <c r="E278" s="32"/>
      <c r="F278" s="32"/>
      <c r="G278" s="1"/>
      <c r="H278" s="1"/>
      <c r="I278" s="1"/>
      <c r="J278" s="1"/>
      <c r="K278" s="1"/>
      <c r="L278" s="1"/>
      <c r="M278" s="1"/>
      <c r="N278" s="1"/>
      <c r="O278" s="405"/>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customHeight="1">
      <c r="A279" s="1"/>
      <c r="B279" s="1"/>
      <c r="C279" s="1"/>
      <c r="D279" s="1"/>
      <c r="E279" s="32"/>
      <c r="F279" s="32"/>
      <c r="G279" s="1"/>
      <c r="H279" s="1"/>
      <c r="I279" s="1"/>
      <c r="J279" s="1"/>
      <c r="K279" s="1"/>
      <c r="L279" s="1"/>
      <c r="M279" s="1"/>
      <c r="N279" s="1"/>
      <c r="O279" s="405"/>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customHeight="1">
      <c r="A280" s="1"/>
      <c r="B280" s="1"/>
      <c r="C280" s="1"/>
      <c r="D280" s="1"/>
      <c r="E280" s="32"/>
      <c r="F280" s="32"/>
      <c r="G280" s="1"/>
      <c r="H280" s="1"/>
      <c r="I280" s="1"/>
      <c r="J280" s="1"/>
      <c r="K280" s="1"/>
      <c r="L280" s="1"/>
      <c r="M280" s="1"/>
      <c r="N280" s="1"/>
      <c r="O280" s="405"/>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customHeight="1">
      <c r="A281" s="1"/>
      <c r="B281" s="1"/>
      <c r="C281" s="1"/>
      <c r="D281" s="1"/>
      <c r="E281" s="32"/>
      <c r="F281" s="32"/>
      <c r="G281" s="1"/>
      <c r="H281" s="1"/>
      <c r="I281" s="1"/>
      <c r="J281" s="1"/>
      <c r="K281" s="1"/>
      <c r="L281" s="1"/>
      <c r="M281" s="1"/>
      <c r="N281" s="1"/>
      <c r="O281" s="405"/>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customHeight="1">
      <c r="A282" s="1"/>
      <c r="B282" s="1"/>
      <c r="C282" s="1"/>
      <c r="D282" s="1"/>
      <c r="E282" s="32"/>
      <c r="F282" s="32"/>
      <c r="G282" s="1"/>
      <c r="H282" s="1"/>
      <c r="I282" s="1"/>
      <c r="J282" s="1"/>
      <c r="K282" s="1"/>
      <c r="L282" s="1"/>
      <c r="M282" s="1"/>
      <c r="N282" s="1"/>
      <c r="O282" s="405"/>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customHeight="1">
      <c r="A283" s="1"/>
      <c r="B283" s="1"/>
      <c r="C283" s="1"/>
      <c r="D283" s="1"/>
      <c r="E283" s="32"/>
      <c r="F283" s="32"/>
      <c r="G283" s="1"/>
      <c r="H283" s="1"/>
      <c r="I283" s="1"/>
      <c r="J283" s="1"/>
      <c r="K283" s="1"/>
      <c r="L283" s="1"/>
      <c r="M283" s="1"/>
      <c r="N283" s="1"/>
      <c r="O283" s="405"/>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customHeight="1">
      <c r="A284" s="1"/>
      <c r="B284" s="1"/>
      <c r="C284" s="1"/>
      <c r="D284" s="1"/>
      <c r="E284" s="32"/>
      <c r="F284" s="32"/>
      <c r="G284" s="1"/>
      <c r="H284" s="1"/>
      <c r="I284" s="1"/>
      <c r="J284" s="1"/>
      <c r="K284" s="1"/>
      <c r="L284" s="1"/>
      <c r="M284" s="1"/>
      <c r="N284" s="1"/>
      <c r="O284" s="405"/>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customHeight="1">
      <c r="A285" s="1"/>
      <c r="B285" s="1"/>
      <c r="C285" s="1"/>
      <c r="D285" s="1"/>
      <c r="E285" s="32"/>
      <c r="F285" s="32"/>
      <c r="G285" s="1"/>
      <c r="H285" s="1"/>
      <c r="I285" s="1"/>
      <c r="J285" s="1"/>
      <c r="K285" s="1"/>
      <c r="L285" s="1"/>
      <c r="M285" s="1"/>
      <c r="N285" s="1"/>
      <c r="O285" s="405"/>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customHeight="1">
      <c r="A286" s="1"/>
      <c r="B286" s="1"/>
      <c r="C286" s="1"/>
      <c r="D286" s="1"/>
      <c r="E286" s="32"/>
      <c r="F286" s="32"/>
      <c r="G286" s="1"/>
      <c r="H286" s="1"/>
      <c r="I286" s="1"/>
      <c r="J286" s="1"/>
      <c r="K286" s="1"/>
      <c r="L286" s="1"/>
      <c r="M286" s="1"/>
      <c r="N286" s="1"/>
      <c r="O286" s="405"/>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customHeight="1">
      <c r="A287" s="1"/>
      <c r="B287" s="1"/>
      <c r="C287" s="1"/>
      <c r="D287" s="1"/>
      <c r="E287" s="32"/>
      <c r="F287" s="32"/>
      <c r="G287" s="1"/>
      <c r="H287" s="1"/>
      <c r="I287" s="1"/>
      <c r="J287" s="1"/>
      <c r="K287" s="1"/>
      <c r="L287" s="1"/>
      <c r="M287" s="1"/>
      <c r="N287" s="1"/>
      <c r="O287" s="405"/>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customHeight="1">
      <c r="A288" s="1"/>
      <c r="B288" s="1"/>
      <c r="C288" s="1"/>
      <c r="D288" s="1"/>
      <c r="E288" s="32"/>
      <c r="F288" s="32"/>
      <c r="G288" s="1"/>
      <c r="H288" s="1"/>
      <c r="I288" s="1"/>
      <c r="J288" s="1"/>
      <c r="K288" s="1"/>
      <c r="L288" s="1"/>
      <c r="M288" s="1"/>
      <c r="N288" s="1"/>
      <c r="O288" s="405"/>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customHeight="1">
      <c r="A289" s="1"/>
      <c r="B289" s="1"/>
      <c r="C289" s="1"/>
      <c r="D289" s="1"/>
      <c r="E289" s="32"/>
      <c r="F289" s="32"/>
      <c r="G289" s="1"/>
      <c r="H289" s="1"/>
      <c r="I289" s="1"/>
      <c r="J289" s="1"/>
      <c r="K289" s="1"/>
      <c r="L289" s="1"/>
      <c r="M289" s="1"/>
      <c r="N289" s="1"/>
      <c r="O289" s="405"/>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customHeight="1">
      <c r="A290" s="1"/>
      <c r="B290" s="1"/>
      <c r="C290" s="1"/>
      <c r="D290" s="1"/>
      <c r="E290" s="32"/>
      <c r="F290" s="32"/>
      <c r="G290" s="1"/>
      <c r="H290" s="1"/>
      <c r="I290" s="1"/>
      <c r="J290" s="1"/>
      <c r="K290" s="1"/>
      <c r="L290" s="1"/>
      <c r="M290" s="1"/>
      <c r="N290" s="1"/>
      <c r="O290" s="405"/>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customHeight="1">
      <c r="A291" s="1"/>
      <c r="B291" s="1"/>
      <c r="C291" s="1"/>
      <c r="D291" s="1"/>
      <c r="E291" s="32"/>
      <c r="F291" s="32"/>
      <c r="G291" s="1"/>
      <c r="H291" s="1"/>
      <c r="I291" s="1"/>
      <c r="J291" s="1"/>
      <c r="K291" s="1"/>
      <c r="L291" s="1"/>
      <c r="M291" s="1"/>
      <c r="N291" s="1"/>
      <c r="O291" s="405"/>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customHeight="1">
      <c r="A292" s="1"/>
      <c r="B292" s="1"/>
      <c r="C292" s="1"/>
      <c r="D292" s="1"/>
      <c r="E292" s="32"/>
      <c r="F292" s="32"/>
      <c r="G292" s="1"/>
      <c r="H292" s="1"/>
      <c r="I292" s="1"/>
      <c r="J292" s="1"/>
      <c r="K292" s="1"/>
      <c r="L292" s="1"/>
      <c r="M292" s="1"/>
      <c r="N292" s="1"/>
      <c r="O292" s="405"/>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customHeight="1">
      <c r="A293" s="1"/>
      <c r="B293" s="1"/>
      <c r="C293" s="1"/>
      <c r="D293" s="1"/>
      <c r="E293" s="32"/>
      <c r="F293" s="32"/>
      <c r="G293" s="1"/>
      <c r="H293" s="1"/>
      <c r="I293" s="1"/>
      <c r="J293" s="1"/>
      <c r="K293" s="1"/>
      <c r="L293" s="1"/>
      <c r="M293" s="1"/>
      <c r="N293" s="1"/>
      <c r="O293" s="405"/>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customHeight="1">
      <c r="A294" s="1"/>
      <c r="B294" s="1"/>
      <c r="C294" s="1"/>
      <c r="D294" s="1"/>
      <c r="E294" s="32"/>
      <c r="F294" s="32"/>
      <c r="G294" s="1"/>
      <c r="H294" s="1"/>
      <c r="I294" s="1"/>
      <c r="J294" s="1"/>
      <c r="K294" s="1"/>
      <c r="L294" s="1"/>
      <c r="M294" s="1"/>
      <c r="N294" s="1"/>
      <c r="O294" s="405"/>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customHeight="1">
      <c r="A295" s="1"/>
      <c r="B295" s="1"/>
      <c r="C295" s="1"/>
      <c r="D295" s="1"/>
      <c r="E295" s="32"/>
      <c r="F295" s="32"/>
      <c r="G295" s="1"/>
      <c r="H295" s="1"/>
      <c r="I295" s="1"/>
      <c r="J295" s="1"/>
      <c r="K295" s="1"/>
      <c r="L295" s="1"/>
      <c r="M295" s="1"/>
      <c r="N295" s="1"/>
      <c r="O295" s="405"/>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customHeight="1">
      <c r="A296" s="1"/>
      <c r="B296" s="1"/>
      <c r="C296" s="1"/>
      <c r="D296" s="1"/>
      <c r="E296" s="32"/>
      <c r="F296" s="32"/>
      <c r="G296" s="1"/>
      <c r="H296" s="1"/>
      <c r="I296" s="1"/>
      <c r="J296" s="1"/>
      <c r="K296" s="1"/>
      <c r="L296" s="1"/>
      <c r="M296" s="1"/>
      <c r="N296" s="1"/>
      <c r="O296" s="405"/>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customHeight="1">
      <c r="A297" s="1"/>
      <c r="B297" s="1"/>
      <c r="C297" s="1"/>
      <c r="D297" s="1"/>
      <c r="E297" s="32"/>
      <c r="F297" s="32"/>
      <c r="G297" s="1"/>
      <c r="H297" s="1"/>
      <c r="I297" s="1"/>
      <c r="J297" s="1"/>
      <c r="K297" s="1"/>
      <c r="L297" s="1"/>
      <c r="M297" s="1"/>
      <c r="N297" s="1"/>
      <c r="O297" s="405"/>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customHeight="1">
      <c r="A298" s="1"/>
      <c r="B298" s="1"/>
      <c r="C298" s="1"/>
      <c r="D298" s="1"/>
      <c r="E298" s="32"/>
      <c r="F298" s="32"/>
      <c r="G298" s="1"/>
      <c r="H298" s="1"/>
      <c r="I298" s="1"/>
      <c r="J298" s="1"/>
      <c r="K298" s="1"/>
      <c r="L298" s="1"/>
      <c r="M298" s="1"/>
      <c r="N298" s="1"/>
      <c r="O298" s="405"/>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customHeight="1">
      <c r="A299" s="1"/>
      <c r="B299" s="1"/>
      <c r="C299" s="1"/>
      <c r="D299" s="1"/>
      <c r="E299" s="32"/>
      <c r="F299" s="32"/>
      <c r="G299" s="1"/>
      <c r="H299" s="1"/>
      <c r="I299" s="1"/>
      <c r="J299" s="1"/>
      <c r="K299" s="1"/>
      <c r="L299" s="1"/>
      <c r="M299" s="1"/>
      <c r="N299" s="1"/>
      <c r="O299" s="405"/>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customHeight="1">
      <c r="A300" s="1"/>
      <c r="B300" s="1"/>
      <c r="C300" s="1"/>
      <c r="D300" s="1"/>
      <c r="E300" s="32"/>
      <c r="F300" s="32"/>
      <c r="G300" s="1"/>
      <c r="H300" s="1"/>
      <c r="I300" s="1"/>
      <c r="J300" s="1"/>
      <c r="K300" s="1"/>
      <c r="L300" s="1"/>
      <c r="M300" s="1"/>
      <c r="N300" s="1"/>
      <c r="O300" s="405"/>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customHeight="1">
      <c r="A301" s="1"/>
      <c r="B301" s="1"/>
      <c r="C301" s="1"/>
      <c r="D301" s="1"/>
      <c r="E301" s="32"/>
      <c r="F301" s="32"/>
      <c r="G301" s="1"/>
      <c r="H301" s="1"/>
      <c r="I301" s="1"/>
      <c r="J301" s="1"/>
      <c r="K301" s="1"/>
      <c r="L301" s="1"/>
      <c r="M301" s="1"/>
      <c r="N301" s="1"/>
      <c r="O301" s="405"/>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customHeight="1">
      <c r="A302" s="1"/>
      <c r="B302" s="1"/>
      <c r="C302" s="1"/>
      <c r="D302" s="1"/>
      <c r="E302" s="32"/>
      <c r="F302" s="32"/>
      <c r="G302" s="1"/>
      <c r="H302" s="1"/>
      <c r="I302" s="1"/>
      <c r="J302" s="1"/>
      <c r="K302" s="1"/>
      <c r="L302" s="1"/>
      <c r="M302" s="1"/>
      <c r="N302" s="1"/>
      <c r="O302" s="405"/>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customHeight="1">
      <c r="A303" s="1"/>
      <c r="B303" s="1"/>
      <c r="C303" s="1"/>
      <c r="D303" s="1"/>
      <c r="E303" s="32"/>
      <c r="F303" s="32"/>
      <c r="G303" s="1"/>
      <c r="H303" s="1"/>
      <c r="I303" s="1"/>
      <c r="J303" s="1"/>
      <c r="K303" s="1"/>
      <c r="L303" s="1"/>
      <c r="M303" s="1"/>
      <c r="N303" s="1"/>
      <c r="O303" s="405"/>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customHeight="1">
      <c r="A304" s="1"/>
      <c r="B304" s="1"/>
      <c r="C304" s="1"/>
      <c r="D304" s="1"/>
      <c r="E304" s="32"/>
      <c r="F304" s="32"/>
      <c r="G304" s="1"/>
      <c r="H304" s="1"/>
      <c r="I304" s="1"/>
      <c r="J304" s="1"/>
      <c r="K304" s="1"/>
      <c r="L304" s="1"/>
      <c r="M304" s="1"/>
      <c r="N304" s="1"/>
      <c r="O304" s="405"/>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customHeight="1">
      <c r="A305" s="1"/>
      <c r="B305" s="1"/>
      <c r="C305" s="1"/>
      <c r="D305" s="1"/>
      <c r="E305" s="32"/>
      <c r="F305" s="32"/>
      <c r="G305" s="1"/>
      <c r="H305" s="1"/>
      <c r="I305" s="1"/>
      <c r="J305" s="1"/>
      <c r="K305" s="1"/>
      <c r="L305" s="1"/>
      <c r="M305" s="1"/>
      <c r="N305" s="1"/>
      <c r="O305" s="405"/>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customHeight="1">
      <c r="A306" s="1"/>
      <c r="B306" s="1"/>
      <c r="C306" s="1"/>
      <c r="D306" s="1"/>
      <c r="E306" s="32"/>
      <c r="F306" s="32"/>
      <c r="G306" s="1"/>
      <c r="H306" s="1"/>
      <c r="I306" s="1"/>
      <c r="J306" s="1"/>
      <c r="K306" s="1"/>
      <c r="L306" s="1"/>
      <c r="M306" s="1"/>
      <c r="N306" s="1"/>
      <c r="O306" s="405"/>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customHeight="1">
      <c r="A307" s="1"/>
      <c r="B307" s="1"/>
      <c r="C307" s="1"/>
      <c r="D307" s="1"/>
      <c r="E307" s="32"/>
      <c r="F307" s="32"/>
      <c r="G307" s="1"/>
      <c r="H307" s="1"/>
      <c r="I307" s="1"/>
      <c r="J307" s="1"/>
      <c r="K307" s="1"/>
      <c r="L307" s="1"/>
      <c r="M307" s="1"/>
      <c r="N307" s="1"/>
      <c r="O307" s="405"/>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customHeight="1">
      <c r="A308" s="1"/>
      <c r="B308" s="1"/>
      <c r="C308" s="1"/>
      <c r="D308" s="1"/>
      <c r="E308" s="32"/>
      <c r="F308" s="32"/>
      <c r="G308" s="1"/>
      <c r="H308" s="1"/>
      <c r="I308" s="1"/>
      <c r="J308" s="1"/>
      <c r="K308" s="1"/>
      <c r="L308" s="1"/>
      <c r="M308" s="1"/>
      <c r="N308" s="1"/>
      <c r="O308" s="405"/>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customHeight="1">
      <c r="A309" s="1"/>
      <c r="B309" s="1"/>
      <c r="C309" s="1"/>
      <c r="D309" s="1"/>
      <c r="E309" s="32"/>
      <c r="F309" s="32"/>
      <c r="G309" s="1"/>
      <c r="H309" s="1"/>
      <c r="I309" s="1"/>
      <c r="J309" s="1"/>
      <c r="K309" s="1"/>
      <c r="L309" s="1"/>
      <c r="M309" s="1"/>
      <c r="N309" s="1"/>
      <c r="O309" s="405"/>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customHeight="1">
      <c r="A310" s="1"/>
      <c r="B310" s="1"/>
      <c r="C310" s="1"/>
      <c r="D310" s="1"/>
      <c r="E310" s="32"/>
      <c r="F310" s="32"/>
      <c r="G310" s="1"/>
      <c r="H310" s="1"/>
      <c r="I310" s="1"/>
      <c r="J310" s="1"/>
      <c r="K310" s="1"/>
      <c r="L310" s="1"/>
      <c r="M310" s="1"/>
      <c r="N310" s="1"/>
      <c r="O310" s="405"/>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customHeight="1">
      <c r="A311" s="1"/>
      <c r="B311" s="1"/>
      <c r="C311" s="1"/>
      <c r="D311" s="1"/>
      <c r="E311" s="32"/>
      <c r="F311" s="32"/>
      <c r="G311" s="1"/>
      <c r="H311" s="1"/>
      <c r="I311" s="1"/>
      <c r="J311" s="1"/>
      <c r="K311" s="1"/>
      <c r="L311" s="1"/>
      <c r="M311" s="1"/>
      <c r="N311" s="1"/>
      <c r="O311" s="405"/>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customHeight="1">
      <c r="A312" s="1"/>
      <c r="B312" s="1"/>
      <c r="C312" s="1"/>
      <c r="D312" s="1"/>
      <c r="E312" s="32"/>
      <c r="F312" s="32"/>
      <c r="G312" s="1"/>
      <c r="H312" s="1"/>
      <c r="I312" s="1"/>
      <c r="J312" s="1"/>
      <c r="K312" s="1"/>
      <c r="L312" s="1"/>
      <c r="M312" s="1"/>
      <c r="N312" s="1"/>
      <c r="O312" s="405"/>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customHeight="1">
      <c r="A313" s="1"/>
      <c r="B313" s="1"/>
      <c r="C313" s="1"/>
      <c r="D313" s="1"/>
      <c r="E313" s="32"/>
      <c r="F313" s="32"/>
      <c r="G313" s="1"/>
      <c r="H313" s="1"/>
      <c r="I313" s="1"/>
      <c r="J313" s="1"/>
      <c r="K313" s="1"/>
      <c r="L313" s="1"/>
      <c r="M313" s="1"/>
      <c r="N313" s="1"/>
      <c r="O313" s="405"/>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2:44"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2:44"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2:44"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2:44"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2:44"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2:44"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2:44"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2:44"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2:44"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2:44"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2:44"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2:44"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2:44"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2:44"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2:44"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2:44"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2:44"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2:44"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2:44"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2:44"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2:44"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2:44"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2:44"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2:44"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2:44"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2:44"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2:44"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2:44"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2:44"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2:44"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2:44"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2:44"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2:44"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2:44"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2:44"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2:44"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2:44"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2:44"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2:44"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2:44"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2:44"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2:44"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2:44"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2:44"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2:44"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2:44"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2:44"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2:44"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2:44"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2:44"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2:44"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2:44"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2:44"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2:44"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2:44"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2:44"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2:44"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2:44"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2:44"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2:44"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2:44"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2:44"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2:44"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2:44"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2:44"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2:44"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2:44"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2:44"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2:44"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2:44"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2:44"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2:44"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2:44"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2:44"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2:44"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2:44"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2:44"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2:44"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2:44"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2:44"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2:44"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2:44"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2:44"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2:44"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2:44"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2:44"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2:44"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2:44"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2:44"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2:44"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2:44"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2:44"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2:44"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2:44"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2:44"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2:44"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2:44"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2:44"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2:44"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2:44"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2:44"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2:44"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2:44"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2:44"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2:44"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2:44"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2:44"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2:44"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2:44"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2:44"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2:44"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2:44"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2:44"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2:44"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2:44"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2:44"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2:44"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2:44"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2:44"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2:44"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2:44"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2:44"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2:44"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2:44"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2:44"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2:44"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2:44"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2:44"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2:44"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2:44"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2:44"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2:44"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2:44"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2:44"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2:44"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2:44"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2:44"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2:44"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2:44"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2:44"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2:44"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2:44"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2:44"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2:44"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2:44"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2:44"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2:44"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2:44"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2:44"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2:44"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2:44"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2:44"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2:44"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2:44"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2:44"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2:44"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2:44"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2:44"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2:44"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2:44"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2:44"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2:44"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2:44"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2:44"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2:44"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2:44"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2:44"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2:44"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2:44"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2:44"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2:44"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2:44"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2:44"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2:44"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2:44"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2:44"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2:44"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2:44"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2:44"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2:44"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2:44"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2:44"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2:44"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2:44"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2:44"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2:44"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2:44"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2:44"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2:44"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2:44"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2:44"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2:44"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2:44"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2:44"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2:44"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2:44"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2:44"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2:44"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2:44"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2:44"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2:44"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2:44"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2:44"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2:44"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2:44"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2:44"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2:44"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2:44"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2:44"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2:44"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2:44"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2:44"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2:44"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2:44"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2:44"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2:44"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2:44"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2:44"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2:44"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2:44"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2:44"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2:44"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2:44"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2:44"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2:44"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2:44"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2:44"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2:44"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2:44"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2:44"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2:44"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2:44"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2:44"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2:44"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2:44"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2:44"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2:44"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2:44"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2:44"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2:44"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2:44"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2:44"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2:44"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2:44"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2:44"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2:44"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2:44"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2:44"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2:44"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2:44"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2:44"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2:44"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2:44"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2:44"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2:44"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2:44"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2:44"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2:44"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2:44"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2:44"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2:44"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2:44"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2:44"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2:44"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2:44"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2:44"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2:44"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2:44"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2:44"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2:44"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2:44"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2:44"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2:44"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2:44"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2:44"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2:44"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2:44"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2:44"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2:44"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2:44"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2:44"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2:44"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2:44"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2:44"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2:44"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2:44"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2:44"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2:44"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2:44"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2:44"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2:44"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2:44"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2:44"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2:44"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2:44"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2:44"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2:44"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2:44"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2:44"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2:44"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2:44"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2:44"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2:44"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2:44"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2:44"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2:44"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2:44"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2:44"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2:44"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2:44"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2:44"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2:44"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2:44"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2:44"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2:44"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2:44"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2:44"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2:44"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2:44"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2:44"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2:44"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2:44"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2:44"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2:44"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2:44"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2:44"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2:44"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2:44"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2:44"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2:44"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2:44"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2:44"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2:44"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2:44"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2:44"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2:44"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2:44"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2:44"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2:44"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2:44"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2:44"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2:44"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2:44"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2:44"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2:44"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2:44"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2:44"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2:44"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2:44"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2:44"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2:44"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2:44"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2:44"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2:44"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2:44"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2:44"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2:44"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2:44"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2:44"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2:44"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2:44"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2:44"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2:44"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2:44"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2:44"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2:44"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2:44"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2:44"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2:44"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2:44"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2:44"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2:44"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2:44"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2:44"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2:44"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2:44"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2:44"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2:44"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2:44"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2:44"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2:44"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2:44"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2:44"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2:44"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2:44"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2:44"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2:44"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2:44"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2:44"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2:44"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2:44"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2:44"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2:44"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2:44"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2:44"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2:44"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2:44"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2:44"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2:44"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2:44"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2:44"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2:44"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2:44"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2:44"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2:44"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2:44"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2:44"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2:44"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2:44"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2:44"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2:44"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2:44"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2:44"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2:44"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2:44"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2:44"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2:44"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2:44"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2:44"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2:44"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2:44"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2:44"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2:44"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2:44"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2:44"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2:44"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2:44"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2:44"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2:44"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2:44"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2:44"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2:44"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2:44"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2:44"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2:44"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2:44"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2:44"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2:44"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2:44"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2:44"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2:44"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2:44"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2:44"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2:44"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2:44"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2:44"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2:44"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2:44"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2:44"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2:44"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2:44"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2:44"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2:44"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2:44"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2:44"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2:44"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2:44"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2:44"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2:44"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2:44"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2:44"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2:44"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2:44"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2:44"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2:44"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2:44"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2:44"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2:44"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2:44"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2:44"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2:44"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2:44"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2:44"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2:44"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2:44"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2:44"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2:44"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2:44"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2:44"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2:44"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2:44"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2:44"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2:44"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2:44"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2:44"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2:44"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2:44"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2:44"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2:44"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2:44"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2:44"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2:44"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2:44"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2:44"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2:44"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2:44"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2:44"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2:44"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2:44"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2:44"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2:44"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2:44"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2:44"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2:44"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2:44"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2:44"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2:44"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2:44"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2:44"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2:44"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2:44"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2:44"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2:44"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2:44"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2:44"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2:44"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2:44"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2:44"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2:44"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2:44"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2:44"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2:44"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2:44"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2:44"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2:44"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2:44"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2:44"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2:44"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2:44"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2:44"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2:44"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2:44"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2:44"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2:44"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2:44"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2:44"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2:44"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2:44"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2:44"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2:44"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2:44"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2:44"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2:44"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2:44"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2:44"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2:44"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2:44"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2:44"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2:44"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2:44"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2:44"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2:44"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2:44"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2:44"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2:44"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2:44"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2:44"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2:44"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2:44"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2:44"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2:44"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2:44"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2:44"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2:44"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2:44"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2:44"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2:44"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2:44"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2:44"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2:44"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2:44"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2:44"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2:44"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2:44"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2:44"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2:44"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2:44"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2:44"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2:44"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2:44"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2:44"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2:44"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2:44"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2:44"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2:44"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2:44"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2:44"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2:44"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2:44"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2:44"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2:44"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2:44"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2:44"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2:44"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2:44"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2:44"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2:44"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2:44"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2:44"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2:44"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2:44"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2:44"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2:44"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2:44"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2:44"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2:44"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2:44"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2:44"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2:44"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2:44"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2:44"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2:44"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2:44"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2:44"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2:44"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2:44"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2:44"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2:44"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2:44"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2:44"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2:44"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2:44"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2:44"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2:44"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2:44"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2:44"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2:44"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2:44"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2:44"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2:44"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2:44"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2:44"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2:44"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2:44"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2:44"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2:44"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2:44"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2:44"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2:44"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2:44"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2:44"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2:44"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2:44"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2:44"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2:44"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2:44"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2:44"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2:44"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2:44"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2:44"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2:44"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2:44"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2:44"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2:44"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2:44"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2:44"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2:44"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2:44"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2:44"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2:44"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2:44"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2:44"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2:44"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2:44"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2:44"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2:44"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2:44"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2:44"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2:44"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2:44"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2:44"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2:44"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2:44"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2:44"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2:44"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2:44"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2:44"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2:44"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row r="999" spans="2:44" ht="15.7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row>
    <row r="1000" spans="2:44" ht="15.7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sheetData>
  <sheetProtection algorithmName="SHA-512" hashValue="n2X3/JGsUDRRgSrCjhTSGQ2RfjmNN4yqePDN7xxv+qm0AMaSeBfB9pwhKybbo+e2J8ub+js5sPit27rV+vLfjw==" saltValue="k6tRB2XPJmeRwwivarrAVg==" spinCount="100000" sheet="1" objects="1" scenarios="1"/>
  <mergeCells count="8">
    <mergeCell ref="T28:AE28"/>
    <mergeCell ref="T41:AE41"/>
    <mergeCell ref="T51:AE51"/>
    <mergeCell ref="AH2:AI2"/>
    <mergeCell ref="AJ2:AL2"/>
    <mergeCell ref="AM2:AQ2"/>
    <mergeCell ref="B4:D12"/>
    <mergeCell ref="T15:AE15"/>
  </mergeCells>
  <conditionalFormatting sqref="T17:AE17">
    <cfRule type="cellIs" dxfId="6" priority="1" operator="equal">
      <formula>1</formula>
    </cfRule>
  </conditionalFormatting>
  <conditionalFormatting sqref="T17:AE25">
    <cfRule type="containsText" dxfId="5" priority="2" operator="containsText" text="1">
      <formula>NOT(ISERROR(SEARCH(("1"),(T17))))</formula>
    </cfRule>
  </conditionalFormatting>
  <conditionalFormatting sqref="T55:AE57">
    <cfRule type="containsText" dxfId="4" priority="3" operator="containsText" text="1">
      <formula>NOT(ISERROR(SEARCH(("1"),(T55))))</formula>
    </cfRule>
  </conditionalFormatting>
  <conditionalFormatting sqref="T30:AE38">
    <cfRule type="containsText" dxfId="3" priority="4" operator="containsText" text="1">
      <formula>NOT(ISERROR(SEARCH(("1"),(T30))))</formula>
    </cfRule>
  </conditionalFormatting>
  <conditionalFormatting sqref="T43:AE48">
    <cfRule type="containsText" dxfId="2" priority="5" operator="containsText" text="1">
      <formula>NOT(ISERROR(SEARCH(("1"),(T43))))</formula>
    </cfRule>
  </conditionalFormatting>
  <conditionalFormatting sqref="T53:AE54">
    <cfRule type="containsText" dxfId="1" priority="6" operator="containsText" text="1">
      <formula>NOT(ISERROR(SEARCH(("1"),(T53))))</formula>
    </cfRule>
  </conditionalFormatting>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135"/>
    <outlinePr summaryBelow="0" summaryRight="0"/>
  </sheetPr>
  <dimension ref="A1:AC1000"/>
  <sheetViews>
    <sheetView showGridLines="0" workbookViewId="0">
      <selection activeCell="I13" sqref="I13"/>
    </sheetView>
  </sheetViews>
  <sheetFormatPr defaultColWidth="14.44140625" defaultRowHeight="15" customHeight="1"/>
  <cols>
    <col min="1" max="1" width="8" customWidth="1"/>
    <col min="2" max="2" width="18.33203125" customWidth="1"/>
    <col min="3" max="3" width="9.88671875" customWidth="1"/>
    <col min="4" max="4" width="12.109375" customWidth="1"/>
    <col min="5" max="5" width="11.44140625" customWidth="1"/>
    <col min="6" max="7" width="12" customWidth="1"/>
    <col min="8" max="8" width="12.109375" customWidth="1"/>
    <col min="9" max="9" width="11.109375" customWidth="1"/>
    <col min="10" max="10" width="13.5546875" customWidth="1"/>
    <col min="11" max="14" width="11.109375" customWidth="1"/>
    <col min="15" max="15" width="15.109375" customWidth="1"/>
    <col min="16" max="16" width="11.33203125" hidden="1" customWidth="1"/>
    <col min="17" max="17" width="13.33203125" hidden="1" customWidth="1"/>
    <col min="18" max="18" width="16.44140625" hidden="1" customWidth="1"/>
    <col min="19" max="19" width="11.33203125" hidden="1" customWidth="1"/>
    <col min="20" max="20" width="13.5546875" customWidth="1"/>
    <col min="21" max="21" width="11.5546875" customWidth="1"/>
    <col min="22" max="23" width="11.33203125" customWidth="1"/>
    <col min="24" max="25" width="10.33203125" customWidth="1"/>
    <col min="26" max="26" width="10.88671875" customWidth="1"/>
    <col min="27" max="27" width="9.6640625" customWidth="1"/>
    <col min="28" max="28" width="10.33203125" customWidth="1"/>
    <col min="29" max="29" width="8" customWidth="1"/>
  </cols>
  <sheetData>
    <row r="1" spans="1:29" ht="21" customHeight="1">
      <c r="A1" s="1"/>
      <c r="B1" s="256" t="s">
        <v>631</v>
      </c>
      <c r="C1" s="74"/>
      <c r="D1" s="6"/>
      <c r="E1" s="6"/>
      <c r="F1" s="466"/>
      <c r="G1" s="466"/>
      <c r="H1" s="6"/>
      <c r="I1" s="6"/>
      <c r="J1" s="467"/>
      <c r="K1" s="6"/>
      <c r="L1" s="6"/>
      <c r="M1" s="6"/>
      <c r="N1" s="6"/>
      <c r="O1" s="6"/>
      <c r="P1" s="6"/>
      <c r="Q1" s="6"/>
      <c r="R1" s="6"/>
      <c r="S1" s="6"/>
      <c r="T1" s="6"/>
      <c r="U1" s="6"/>
      <c r="V1" s="6"/>
      <c r="W1" s="6"/>
      <c r="X1" s="6"/>
      <c r="Y1" s="6"/>
      <c r="Z1" s="6"/>
      <c r="AA1" s="6"/>
      <c r="AB1" s="6"/>
      <c r="AC1" s="1"/>
    </row>
    <row r="2" spans="1:29" ht="12.75" customHeight="1">
      <c r="A2" s="1"/>
      <c r="B2" s="420"/>
      <c r="C2" s="6"/>
      <c r="D2" s="74"/>
      <c r="E2" s="74"/>
      <c r="F2" s="74"/>
      <c r="G2" s="74"/>
      <c r="H2" s="74"/>
      <c r="I2" s="468"/>
      <c r="J2" s="27"/>
      <c r="K2" s="28"/>
      <c r="L2" s="28"/>
      <c r="M2" s="28"/>
      <c r="N2" s="28"/>
      <c r="O2" s="28"/>
      <c r="P2" s="28"/>
      <c r="Q2" s="28"/>
      <c r="R2" s="28"/>
      <c r="S2" s="28"/>
      <c r="T2" s="6"/>
      <c r="U2" s="6"/>
      <c r="V2" s="6"/>
      <c r="W2" s="6"/>
      <c r="X2" s="6"/>
      <c r="Y2" s="6"/>
      <c r="Z2" s="6"/>
      <c r="AA2" s="6"/>
      <c r="AB2" s="6"/>
      <c r="AC2" s="6"/>
    </row>
    <row r="3" spans="1:29" ht="12.75" customHeight="1">
      <c r="A3" s="1"/>
      <c r="B3" s="469" t="s">
        <v>632</v>
      </c>
      <c r="C3" s="470" t="s">
        <v>633</v>
      </c>
      <c r="D3" s="471" t="s">
        <v>76</v>
      </c>
      <c r="E3" s="471" t="s">
        <v>77</v>
      </c>
      <c r="F3" s="471" t="s">
        <v>78</v>
      </c>
      <c r="G3" s="472" t="s">
        <v>79</v>
      </c>
      <c r="H3" s="6"/>
      <c r="I3" s="981" t="s">
        <v>634</v>
      </c>
      <c r="J3" s="982"/>
      <c r="K3" s="982"/>
      <c r="L3" s="982"/>
      <c r="M3" s="982"/>
      <c r="N3" s="982"/>
      <c r="O3" s="983"/>
      <c r="P3" s="94"/>
      <c r="Q3" s="94"/>
      <c r="R3" s="94"/>
      <c r="S3" s="94"/>
      <c r="T3" s="6"/>
      <c r="U3" s="6"/>
      <c r="V3" s="6"/>
      <c r="W3" s="6"/>
      <c r="X3" s="6"/>
      <c r="Y3" s="6"/>
      <c r="Z3" s="6"/>
      <c r="AA3" s="473"/>
      <c r="AB3" s="420"/>
      <c r="AC3" s="473"/>
    </row>
    <row r="4" spans="1:29" ht="12.75" customHeight="1">
      <c r="A4" s="1"/>
      <c r="B4" s="474" t="s">
        <v>468</v>
      </c>
      <c r="C4" s="475"/>
      <c r="D4" s="476">
        <f>SUM(C13:N13)</f>
        <v>1037.3999999999999</v>
      </c>
      <c r="E4" s="476">
        <f>SUM(C22:N22)</f>
        <v>3112.1999999999994</v>
      </c>
      <c r="F4" s="476">
        <f t="shared" ref="F4:F7" si="0">E4*(1+C4)</f>
        <v>3112.1999999999994</v>
      </c>
      <c r="G4" s="477">
        <f t="shared" ref="G4:G7" si="1">F4*(1+C4)</f>
        <v>3112.1999999999994</v>
      </c>
      <c r="H4" s="6"/>
      <c r="I4" s="984"/>
      <c r="J4" s="968"/>
      <c r="K4" s="968"/>
      <c r="L4" s="968"/>
      <c r="M4" s="968"/>
      <c r="N4" s="968"/>
      <c r="O4" s="985"/>
      <c r="P4" s="94"/>
      <c r="Q4" s="94"/>
      <c r="R4" s="94"/>
      <c r="S4" s="94"/>
      <c r="T4" s="6"/>
      <c r="U4" s="6"/>
      <c r="V4" s="6"/>
      <c r="W4" s="6"/>
      <c r="X4" s="478"/>
      <c r="Y4" s="479"/>
      <c r="Z4" s="479"/>
      <c r="AA4" s="466"/>
      <c r="AB4" s="466"/>
      <c r="AC4" s="466"/>
    </row>
    <row r="5" spans="1:29" ht="12.75" customHeight="1">
      <c r="A5" s="1"/>
      <c r="B5" s="474" t="s">
        <v>519</v>
      </c>
      <c r="C5" s="475"/>
      <c r="D5" s="476">
        <f>SUM(C15:N15)</f>
        <v>0</v>
      </c>
      <c r="E5" s="476">
        <f>SUM(C24:N24)</f>
        <v>0</v>
      </c>
      <c r="F5" s="476">
        <f t="shared" si="0"/>
        <v>0</v>
      </c>
      <c r="G5" s="477">
        <f t="shared" si="1"/>
        <v>0</v>
      </c>
      <c r="H5" s="6"/>
      <c r="I5" s="984"/>
      <c r="J5" s="968"/>
      <c r="K5" s="968"/>
      <c r="L5" s="968"/>
      <c r="M5" s="968"/>
      <c r="N5" s="968"/>
      <c r="O5" s="985"/>
      <c r="P5" s="94"/>
      <c r="Q5" s="94"/>
      <c r="R5" s="94"/>
      <c r="S5" s="94"/>
      <c r="T5" s="6"/>
      <c r="U5" s="6"/>
      <c r="V5" s="6"/>
      <c r="W5" s="6"/>
      <c r="X5" s="478"/>
      <c r="Y5" s="479"/>
      <c r="Z5" s="479"/>
      <c r="AA5" s="466"/>
      <c r="AB5" s="466"/>
      <c r="AC5" s="466"/>
    </row>
    <row r="6" spans="1:29" ht="12.75" customHeight="1">
      <c r="A6" s="1"/>
      <c r="B6" s="474" t="s">
        <v>527</v>
      </c>
      <c r="C6" s="475"/>
      <c r="D6" s="476">
        <f>SUM(C17:N17)</f>
        <v>0</v>
      </c>
      <c r="E6" s="476">
        <f>SUM(C26:N26)</f>
        <v>0</v>
      </c>
      <c r="F6" s="476">
        <f t="shared" si="0"/>
        <v>0</v>
      </c>
      <c r="G6" s="477">
        <f t="shared" si="1"/>
        <v>0</v>
      </c>
      <c r="H6" s="6"/>
      <c r="I6" s="984"/>
      <c r="J6" s="968"/>
      <c r="K6" s="968"/>
      <c r="L6" s="968"/>
      <c r="M6" s="968"/>
      <c r="N6" s="968"/>
      <c r="O6" s="985"/>
      <c r="P6" s="94"/>
      <c r="Q6" s="94"/>
      <c r="R6" s="94"/>
      <c r="S6" s="94"/>
      <c r="T6" s="6"/>
      <c r="U6" s="6"/>
      <c r="V6" s="6"/>
      <c r="W6" s="6"/>
      <c r="X6" s="478"/>
      <c r="Y6" s="479"/>
      <c r="Z6" s="479"/>
      <c r="AA6" s="466"/>
      <c r="AB6" s="466"/>
      <c r="AC6" s="466"/>
    </row>
    <row r="7" spans="1:29" ht="12.75" customHeight="1">
      <c r="A7" s="1"/>
      <c r="B7" s="474" t="s">
        <v>475</v>
      </c>
      <c r="C7" s="475"/>
      <c r="D7" s="476">
        <f>SUM(C31:N31)</f>
        <v>0</v>
      </c>
      <c r="E7" s="476">
        <f>SUM(C33:N33)</f>
        <v>0</v>
      </c>
      <c r="F7" s="476">
        <f t="shared" si="0"/>
        <v>0</v>
      </c>
      <c r="G7" s="477">
        <f t="shared" si="1"/>
        <v>0</v>
      </c>
      <c r="H7" s="6"/>
      <c r="I7" s="984"/>
      <c r="J7" s="968"/>
      <c r="K7" s="968"/>
      <c r="L7" s="968"/>
      <c r="M7" s="968"/>
      <c r="N7" s="968"/>
      <c r="O7" s="985"/>
      <c r="P7" s="480"/>
      <c r="Q7" s="480"/>
      <c r="R7" s="480"/>
      <c r="S7" s="480"/>
      <c r="T7" s="6"/>
      <c r="U7" s="6"/>
      <c r="V7" s="6"/>
      <c r="W7" s="6"/>
      <c r="X7" s="481"/>
      <c r="Y7" s="6"/>
      <c r="Z7" s="6"/>
      <c r="AA7" s="466"/>
      <c r="AB7" s="466"/>
      <c r="AC7" s="466"/>
    </row>
    <row r="8" spans="1:29" ht="21" customHeight="1">
      <c r="A8" s="1"/>
      <c r="B8" s="315" t="s">
        <v>432</v>
      </c>
      <c r="C8" s="482"/>
      <c r="D8" s="483">
        <f t="shared" ref="D8:G8" si="2">SUM(D4:D7)</f>
        <v>1037.3999999999999</v>
      </c>
      <c r="E8" s="483">
        <f t="shared" si="2"/>
        <v>3112.1999999999994</v>
      </c>
      <c r="F8" s="483">
        <f t="shared" si="2"/>
        <v>3112.1999999999994</v>
      </c>
      <c r="G8" s="484">
        <f t="shared" si="2"/>
        <v>3112.1999999999994</v>
      </c>
      <c r="H8" s="6"/>
      <c r="I8" s="984"/>
      <c r="J8" s="968"/>
      <c r="K8" s="968"/>
      <c r="L8" s="968"/>
      <c r="M8" s="968"/>
      <c r="N8" s="968"/>
      <c r="O8" s="985"/>
      <c r="P8" s="94"/>
      <c r="Q8" s="94"/>
      <c r="R8" s="94"/>
      <c r="S8" s="94"/>
      <c r="T8" s="6"/>
      <c r="U8" s="6"/>
      <c r="V8" s="6"/>
      <c r="W8" s="6"/>
      <c r="X8" s="481"/>
      <c r="Y8" s="6"/>
      <c r="Z8" s="6"/>
      <c r="AA8" s="466"/>
      <c r="AB8" s="466"/>
      <c r="AC8" s="466"/>
    </row>
    <row r="9" spans="1:29" ht="23.25" customHeight="1">
      <c r="A9" s="1"/>
      <c r="B9" s="1"/>
      <c r="C9" s="1"/>
      <c r="D9" s="1"/>
      <c r="E9" s="1"/>
      <c r="F9" s="1"/>
      <c r="G9" s="1"/>
      <c r="H9" s="6"/>
      <c r="I9" s="986"/>
      <c r="J9" s="987"/>
      <c r="K9" s="987"/>
      <c r="L9" s="987"/>
      <c r="M9" s="987"/>
      <c r="N9" s="987"/>
      <c r="O9" s="988"/>
      <c r="P9" s="480"/>
      <c r="Q9" s="480"/>
      <c r="R9" s="480"/>
      <c r="S9" s="480"/>
      <c r="T9" s="6"/>
      <c r="U9" s="6"/>
      <c r="V9" s="6"/>
      <c r="W9" s="6"/>
      <c r="X9" s="485"/>
      <c r="Y9" s="479"/>
      <c r="Z9" s="479"/>
      <c r="AA9" s="479"/>
      <c r="AB9" s="466"/>
      <c r="AC9" s="6"/>
    </row>
    <row r="10" spans="1:29" ht="12.75" customHeight="1">
      <c r="A10" s="1"/>
      <c r="B10" s="486" t="s">
        <v>635</v>
      </c>
      <c r="C10" s="487"/>
      <c r="D10" s="487"/>
      <c r="E10" s="488"/>
      <c r="F10" s="489"/>
      <c r="G10" s="490"/>
      <c r="H10" s="487"/>
      <c r="I10" s="487"/>
      <c r="J10" s="487"/>
      <c r="K10" s="487"/>
      <c r="L10" s="487"/>
      <c r="M10" s="487"/>
      <c r="N10" s="491"/>
      <c r="O10" s="6"/>
      <c r="P10" s="6"/>
      <c r="Q10" s="6"/>
      <c r="R10" s="6"/>
      <c r="S10" s="6"/>
      <c r="T10" s="6"/>
      <c r="U10" s="466"/>
      <c r="V10" s="6"/>
      <c r="W10" s="466"/>
      <c r="X10" s="6"/>
      <c r="Y10" s="6"/>
      <c r="Z10" s="6"/>
      <c r="AA10" s="6"/>
      <c r="AB10" s="466"/>
      <c r="AC10" s="6"/>
    </row>
    <row r="11" spans="1:29" ht="12.75" customHeight="1">
      <c r="A11" s="1"/>
      <c r="B11" s="492" t="s">
        <v>636</v>
      </c>
      <c r="C11" s="493">
        <f>'Plant &amp; Fish Production'!J2</f>
        <v>6</v>
      </c>
      <c r="D11" s="461">
        <f t="shared" ref="D11:N11" si="3">IF(C11&lt;12, C11+1, 1)</f>
        <v>7</v>
      </c>
      <c r="E11" s="461">
        <f t="shared" si="3"/>
        <v>8</v>
      </c>
      <c r="F11" s="461">
        <f t="shared" si="3"/>
        <v>9</v>
      </c>
      <c r="G11" s="461">
        <f t="shared" si="3"/>
        <v>10</v>
      </c>
      <c r="H11" s="461">
        <f t="shared" si="3"/>
        <v>11</v>
      </c>
      <c r="I11" s="461">
        <f t="shared" si="3"/>
        <v>12</v>
      </c>
      <c r="J11" s="461">
        <f t="shared" si="3"/>
        <v>1</v>
      </c>
      <c r="K11" s="461">
        <f t="shared" si="3"/>
        <v>2</v>
      </c>
      <c r="L11" s="461">
        <f t="shared" si="3"/>
        <v>3</v>
      </c>
      <c r="M11" s="461">
        <f t="shared" si="3"/>
        <v>4</v>
      </c>
      <c r="N11" s="494">
        <f t="shared" si="3"/>
        <v>5</v>
      </c>
      <c r="O11" s="1"/>
      <c r="P11" s="1"/>
      <c r="Q11" s="1"/>
      <c r="R11" s="1"/>
      <c r="S11" s="1"/>
      <c r="T11" s="94"/>
      <c r="U11" s="94"/>
      <c r="V11" s="94"/>
      <c r="W11" s="94"/>
      <c r="X11" s="94"/>
      <c r="Y11" s="94"/>
      <c r="Z11" s="94"/>
      <c r="AA11" s="94"/>
      <c r="AB11" s="6"/>
      <c r="AC11" s="1"/>
    </row>
    <row r="12" spans="1:29" ht="12.75" customHeight="1">
      <c r="A12" s="420"/>
      <c r="B12" s="495" t="s">
        <v>637</v>
      </c>
      <c r="C12" s="989" t="s">
        <v>638</v>
      </c>
      <c r="D12" s="990"/>
      <c r="E12" s="496">
        <v>0.1</v>
      </c>
      <c r="F12" s="496">
        <v>0.2</v>
      </c>
      <c r="G12" s="496">
        <v>0.3</v>
      </c>
      <c r="H12" s="496">
        <v>0.4</v>
      </c>
      <c r="I12" s="496">
        <v>0.5</v>
      </c>
      <c r="J12" s="496">
        <v>0.5</v>
      </c>
      <c r="K12" s="496">
        <v>0.6</v>
      </c>
      <c r="L12" s="496">
        <v>0.7</v>
      </c>
      <c r="M12" s="496">
        <v>0.8</v>
      </c>
      <c r="N12" s="497">
        <v>0.9</v>
      </c>
      <c r="O12" s="1"/>
      <c r="P12" s="1"/>
      <c r="Q12" s="1"/>
      <c r="R12" s="1"/>
      <c r="S12" s="1"/>
      <c r="T12" s="498"/>
      <c r="U12" s="498"/>
      <c r="V12" s="498"/>
      <c r="W12" s="498"/>
      <c r="X12" s="498"/>
      <c r="Y12" s="498"/>
      <c r="Z12" s="498"/>
      <c r="AA12" s="498"/>
      <c r="AB12" s="420"/>
      <c r="AC12" s="420"/>
    </row>
    <row r="13" spans="1:29" ht="12.75" customHeight="1">
      <c r="A13" s="1"/>
      <c r="B13" s="499" t="s">
        <v>639</v>
      </c>
      <c r="C13" s="991"/>
      <c r="D13" s="976"/>
      <c r="E13" s="500">
        <f t="shared" ref="E13:N13" si="4">LOOKUP(E11, $P$15:$P$26, $Q$15:$Q$26)*E12</f>
        <v>51.87</v>
      </c>
      <c r="F13" s="500">
        <f t="shared" si="4"/>
        <v>103.74</v>
      </c>
      <c r="G13" s="500">
        <f t="shared" si="4"/>
        <v>0</v>
      </c>
      <c r="H13" s="500">
        <f t="shared" si="4"/>
        <v>0</v>
      </c>
      <c r="I13" s="500">
        <f t="shared" si="4"/>
        <v>0</v>
      </c>
      <c r="J13" s="500">
        <f t="shared" si="4"/>
        <v>0</v>
      </c>
      <c r="K13" s="500">
        <f t="shared" si="4"/>
        <v>0</v>
      </c>
      <c r="L13" s="500">
        <f t="shared" si="4"/>
        <v>0</v>
      </c>
      <c r="M13" s="500">
        <f t="shared" si="4"/>
        <v>414.96</v>
      </c>
      <c r="N13" s="501">
        <f t="shared" si="4"/>
        <v>466.82999999999993</v>
      </c>
      <c r="O13" s="1"/>
      <c r="P13" s="6" t="s">
        <v>640</v>
      </c>
      <c r="Q13" s="1"/>
      <c r="R13" s="1"/>
      <c r="S13" s="1"/>
      <c r="T13" s="502"/>
      <c r="U13" s="502"/>
      <c r="V13" s="502"/>
      <c r="W13" s="502"/>
      <c r="X13" s="502"/>
      <c r="Y13" s="502"/>
      <c r="Z13" s="502"/>
      <c r="AA13" s="502"/>
      <c r="AB13" s="6"/>
      <c r="AC13" s="1"/>
    </row>
    <row r="14" spans="1:29" ht="12.75" customHeight="1">
      <c r="A14" s="1"/>
      <c r="B14" s="495" t="s">
        <v>637</v>
      </c>
      <c r="C14" s="991"/>
      <c r="D14" s="976"/>
      <c r="E14" s="496">
        <v>0.3</v>
      </c>
      <c r="F14" s="496">
        <v>0.3</v>
      </c>
      <c r="G14" s="496">
        <v>0.4</v>
      </c>
      <c r="H14" s="496">
        <v>0.4</v>
      </c>
      <c r="I14" s="496">
        <v>0.5</v>
      </c>
      <c r="J14" s="496">
        <v>0.5</v>
      </c>
      <c r="K14" s="496">
        <v>0.6</v>
      </c>
      <c r="L14" s="496">
        <v>0.6</v>
      </c>
      <c r="M14" s="496">
        <v>0.7</v>
      </c>
      <c r="N14" s="497">
        <v>0.7</v>
      </c>
      <c r="O14" s="1"/>
      <c r="P14" s="503" t="s">
        <v>641</v>
      </c>
      <c r="Q14" s="504" t="s">
        <v>468</v>
      </c>
      <c r="R14" s="504" t="s">
        <v>519</v>
      </c>
      <c r="S14" s="505" t="s">
        <v>527</v>
      </c>
      <c r="T14" s="502"/>
      <c r="U14" s="502"/>
      <c r="V14" s="502"/>
      <c r="W14" s="502"/>
      <c r="X14" s="502"/>
      <c r="Y14" s="502"/>
      <c r="Z14" s="502"/>
      <c r="AA14" s="502"/>
      <c r="AB14" s="6"/>
      <c r="AC14" s="1"/>
    </row>
    <row r="15" spans="1:29" ht="12.75" customHeight="1">
      <c r="A15" s="1"/>
      <c r="B15" s="499" t="s">
        <v>642</v>
      </c>
      <c r="C15" s="991"/>
      <c r="D15" s="976"/>
      <c r="E15" s="500">
        <f t="shared" ref="E15:N15" si="5">LOOKUP(E11, $P$15:$P$26, $R$15:$R$26)*E14</f>
        <v>0</v>
      </c>
      <c r="F15" s="500">
        <f t="shared" si="5"/>
        <v>0</v>
      </c>
      <c r="G15" s="500">
        <f t="shared" si="5"/>
        <v>0</v>
      </c>
      <c r="H15" s="500">
        <f t="shared" si="5"/>
        <v>0</v>
      </c>
      <c r="I15" s="500">
        <f t="shared" si="5"/>
        <v>0</v>
      </c>
      <c r="J15" s="500">
        <f t="shared" si="5"/>
        <v>0</v>
      </c>
      <c r="K15" s="500">
        <f t="shared" si="5"/>
        <v>0</v>
      </c>
      <c r="L15" s="500">
        <f t="shared" si="5"/>
        <v>0</v>
      </c>
      <c r="M15" s="500">
        <f t="shared" si="5"/>
        <v>0</v>
      </c>
      <c r="N15" s="501">
        <f t="shared" si="5"/>
        <v>0</v>
      </c>
      <c r="O15" s="1"/>
      <c r="P15" s="506">
        <v>1</v>
      </c>
      <c r="Q15" s="253">
        <f>'REV &amp; COGS'!S49</f>
        <v>0</v>
      </c>
      <c r="R15" s="253">
        <f>'REV &amp; COGS'!R87</f>
        <v>0</v>
      </c>
      <c r="S15" s="507">
        <f>'REV &amp; COGS'!M107</f>
        <v>0</v>
      </c>
      <c r="T15" s="502"/>
      <c r="U15" s="502"/>
      <c r="V15" s="502"/>
      <c r="W15" s="502"/>
      <c r="X15" s="502"/>
      <c r="Y15" s="502"/>
      <c r="Z15" s="502"/>
      <c r="AA15" s="502"/>
      <c r="AB15" s="6"/>
      <c r="AC15" s="1"/>
    </row>
    <row r="16" spans="1:29" ht="12.75" customHeight="1">
      <c r="A16" s="1"/>
      <c r="B16" s="495" t="s">
        <v>637</v>
      </c>
      <c r="C16" s="991"/>
      <c r="D16" s="976"/>
      <c r="E16" s="496">
        <v>0.3</v>
      </c>
      <c r="F16" s="496">
        <v>0.3</v>
      </c>
      <c r="G16" s="496">
        <v>0.4</v>
      </c>
      <c r="H16" s="496">
        <v>0.4</v>
      </c>
      <c r="I16" s="496">
        <v>0.5</v>
      </c>
      <c r="J16" s="496">
        <v>0.5</v>
      </c>
      <c r="K16" s="496">
        <v>0.6</v>
      </c>
      <c r="L16" s="496">
        <v>0.6</v>
      </c>
      <c r="M16" s="496">
        <v>0.7</v>
      </c>
      <c r="N16" s="497">
        <v>0.7</v>
      </c>
      <c r="O16" s="1"/>
      <c r="P16" s="506">
        <v>2</v>
      </c>
      <c r="Q16" s="253">
        <f t="shared" ref="Q16:S16" si="6">Q15</f>
        <v>0</v>
      </c>
      <c r="R16" s="253">
        <f t="shared" si="6"/>
        <v>0</v>
      </c>
      <c r="S16" s="507">
        <f t="shared" si="6"/>
        <v>0</v>
      </c>
      <c r="T16" s="502"/>
      <c r="U16" s="502"/>
      <c r="V16" s="502"/>
      <c r="W16" s="502"/>
      <c r="X16" s="502"/>
      <c r="Y16" s="502"/>
      <c r="Z16" s="502"/>
      <c r="AA16" s="502"/>
      <c r="AB16" s="6"/>
      <c r="AC16" s="1"/>
    </row>
    <row r="17" spans="1:29" ht="12.75" customHeight="1">
      <c r="A17" s="1"/>
      <c r="B17" s="499" t="s">
        <v>643</v>
      </c>
      <c r="C17" s="992"/>
      <c r="D17" s="993"/>
      <c r="E17" s="500">
        <f t="shared" ref="E17:N17" si="7">LOOKUP(E11, $P$15:$P$26, $S$15:$S$26)*E16</f>
        <v>0</v>
      </c>
      <c r="F17" s="500">
        <f t="shared" si="7"/>
        <v>0</v>
      </c>
      <c r="G17" s="500">
        <f t="shared" si="7"/>
        <v>0</v>
      </c>
      <c r="H17" s="500">
        <f t="shared" si="7"/>
        <v>0</v>
      </c>
      <c r="I17" s="500">
        <f t="shared" si="7"/>
        <v>0</v>
      </c>
      <c r="J17" s="500">
        <f t="shared" si="7"/>
        <v>0</v>
      </c>
      <c r="K17" s="500">
        <f t="shared" si="7"/>
        <v>0</v>
      </c>
      <c r="L17" s="500">
        <f t="shared" si="7"/>
        <v>0</v>
      </c>
      <c r="M17" s="500">
        <f t="shared" si="7"/>
        <v>0</v>
      </c>
      <c r="N17" s="501">
        <f t="shared" si="7"/>
        <v>0</v>
      </c>
      <c r="O17" s="1"/>
      <c r="P17" s="506">
        <v>3</v>
      </c>
      <c r="Q17" s="253">
        <f t="shared" ref="Q17:S17" si="8">Q16</f>
        <v>0</v>
      </c>
      <c r="R17" s="253">
        <f t="shared" si="8"/>
        <v>0</v>
      </c>
      <c r="S17" s="507">
        <f t="shared" si="8"/>
        <v>0</v>
      </c>
      <c r="T17" s="502"/>
      <c r="U17" s="502"/>
      <c r="V17" s="502"/>
      <c r="W17" s="502"/>
      <c r="X17" s="502"/>
      <c r="Y17" s="502"/>
      <c r="Z17" s="502"/>
      <c r="AA17" s="502"/>
      <c r="AB17" s="6"/>
      <c r="AC17" s="1"/>
    </row>
    <row r="18" spans="1:29" ht="12.75" customHeight="1">
      <c r="A18" s="1"/>
      <c r="B18" s="508" t="s">
        <v>432</v>
      </c>
      <c r="C18" s="509"/>
      <c r="D18" s="509"/>
      <c r="E18" s="510">
        <f t="shared" ref="E18:N18" si="9">E17+E15+E13</f>
        <v>51.87</v>
      </c>
      <c r="F18" s="510">
        <f t="shared" si="9"/>
        <v>103.74</v>
      </c>
      <c r="G18" s="510">
        <f t="shared" si="9"/>
        <v>0</v>
      </c>
      <c r="H18" s="510">
        <f t="shared" si="9"/>
        <v>0</v>
      </c>
      <c r="I18" s="510">
        <f t="shared" si="9"/>
        <v>0</v>
      </c>
      <c r="J18" s="510">
        <f t="shared" si="9"/>
        <v>0</v>
      </c>
      <c r="K18" s="510">
        <f t="shared" si="9"/>
        <v>0</v>
      </c>
      <c r="L18" s="510">
        <f t="shared" si="9"/>
        <v>0</v>
      </c>
      <c r="M18" s="510">
        <f t="shared" si="9"/>
        <v>414.96</v>
      </c>
      <c r="N18" s="511">
        <f t="shared" si="9"/>
        <v>466.82999999999993</v>
      </c>
      <c r="O18" s="1"/>
      <c r="P18" s="506">
        <v>4</v>
      </c>
      <c r="Q18" s="253">
        <f>'REV &amp; COGS'!S31</f>
        <v>518.69999999999993</v>
      </c>
      <c r="R18" s="253">
        <f>'REV &amp; COGS'!R69</f>
        <v>0</v>
      </c>
      <c r="S18" s="507">
        <f>S17</f>
        <v>0</v>
      </c>
      <c r="T18" s="512"/>
      <c r="U18" s="512"/>
      <c r="V18" s="512"/>
      <c r="W18" s="512"/>
      <c r="X18" s="512"/>
      <c r="Y18" s="512"/>
      <c r="Z18" s="512"/>
      <c r="AA18" s="512"/>
      <c r="AB18" s="6"/>
      <c r="AC18" s="1"/>
    </row>
    <row r="19" spans="1:29" ht="12.75" customHeight="1">
      <c r="A19" s="1"/>
      <c r="B19" s="6"/>
      <c r="C19" s="423"/>
      <c r="D19" s="423"/>
      <c r="E19" s="423"/>
      <c r="F19" s="423"/>
      <c r="G19" s="423"/>
      <c r="H19" s="423"/>
      <c r="I19" s="423"/>
      <c r="J19" s="423"/>
      <c r="K19" s="423"/>
      <c r="L19" s="423"/>
      <c r="M19" s="423"/>
      <c r="N19" s="423"/>
      <c r="O19" s="513"/>
      <c r="P19" s="506">
        <v>5</v>
      </c>
      <c r="Q19" s="253">
        <f t="shared" ref="Q19:S19" si="10">Q18</f>
        <v>518.69999999999993</v>
      </c>
      <c r="R19" s="253">
        <f t="shared" si="10"/>
        <v>0</v>
      </c>
      <c r="S19" s="507">
        <f t="shared" si="10"/>
        <v>0</v>
      </c>
      <c r="T19" s="513"/>
      <c r="U19" s="513"/>
      <c r="V19" s="513"/>
      <c r="W19" s="513"/>
      <c r="X19" s="513"/>
      <c r="Y19" s="513"/>
      <c r="Z19" s="513"/>
      <c r="AA19" s="513"/>
      <c r="AB19" s="6"/>
      <c r="AC19" s="1"/>
    </row>
    <row r="20" spans="1:29" ht="12.75" customHeight="1">
      <c r="A20" s="1"/>
      <c r="B20" s="514" t="s">
        <v>644</v>
      </c>
      <c r="C20" s="515">
        <f>C11</f>
        <v>6</v>
      </c>
      <c r="D20" s="516">
        <f t="shared" ref="D20:N20" si="11">IF(C20&lt;12, C20+1, 1)</f>
        <v>7</v>
      </c>
      <c r="E20" s="516">
        <f t="shared" si="11"/>
        <v>8</v>
      </c>
      <c r="F20" s="516">
        <f t="shared" si="11"/>
        <v>9</v>
      </c>
      <c r="G20" s="516">
        <f t="shared" si="11"/>
        <v>10</v>
      </c>
      <c r="H20" s="516">
        <f t="shared" si="11"/>
        <v>11</v>
      </c>
      <c r="I20" s="516">
        <f t="shared" si="11"/>
        <v>12</v>
      </c>
      <c r="J20" s="516">
        <f t="shared" si="11"/>
        <v>1</v>
      </c>
      <c r="K20" s="516">
        <f t="shared" si="11"/>
        <v>2</v>
      </c>
      <c r="L20" s="516">
        <f t="shared" si="11"/>
        <v>3</v>
      </c>
      <c r="M20" s="516">
        <f t="shared" si="11"/>
        <v>4</v>
      </c>
      <c r="N20" s="517">
        <f t="shared" si="11"/>
        <v>5</v>
      </c>
      <c r="O20" s="518"/>
      <c r="P20" s="506">
        <v>6</v>
      </c>
      <c r="Q20" s="253">
        <f t="shared" ref="Q20:S20" si="12">Q19</f>
        <v>518.69999999999993</v>
      </c>
      <c r="R20" s="253">
        <f t="shared" si="12"/>
        <v>0</v>
      </c>
      <c r="S20" s="507">
        <f t="shared" si="12"/>
        <v>0</v>
      </c>
      <c r="T20" s="502"/>
      <c r="U20" s="502"/>
      <c r="V20" s="502"/>
      <c r="W20" s="502"/>
      <c r="X20" s="502"/>
      <c r="Y20" s="502"/>
      <c r="Z20" s="502"/>
      <c r="AA20" s="502"/>
      <c r="AB20" s="6"/>
      <c r="AC20" s="1"/>
    </row>
    <row r="21" spans="1:29" ht="12.75" customHeight="1">
      <c r="A21" s="420"/>
      <c r="B21" s="495" t="s">
        <v>637</v>
      </c>
      <c r="C21" s="496">
        <v>1</v>
      </c>
      <c r="D21" s="496">
        <v>1</v>
      </c>
      <c r="E21" s="496">
        <v>1</v>
      </c>
      <c r="F21" s="496">
        <v>1</v>
      </c>
      <c r="G21" s="496">
        <v>1</v>
      </c>
      <c r="H21" s="496">
        <v>1</v>
      </c>
      <c r="I21" s="496">
        <v>1</v>
      </c>
      <c r="J21" s="496">
        <v>1</v>
      </c>
      <c r="K21" s="496">
        <v>1</v>
      </c>
      <c r="L21" s="496">
        <v>1</v>
      </c>
      <c r="M21" s="496">
        <v>1</v>
      </c>
      <c r="N21" s="497">
        <v>1</v>
      </c>
      <c r="O21" s="519"/>
      <c r="P21" s="506">
        <v>7</v>
      </c>
      <c r="Q21" s="253">
        <f t="shared" ref="Q21:S21" si="13">Q20</f>
        <v>518.69999999999993</v>
      </c>
      <c r="R21" s="253">
        <f t="shared" si="13"/>
        <v>0</v>
      </c>
      <c r="S21" s="507">
        <f t="shared" si="13"/>
        <v>0</v>
      </c>
      <c r="T21" s="520"/>
      <c r="U21" s="520"/>
      <c r="V21" s="520"/>
      <c r="W21" s="520"/>
      <c r="X21" s="520"/>
      <c r="Y21" s="520"/>
      <c r="Z21" s="520"/>
      <c r="AA21" s="520"/>
      <c r="AB21" s="420"/>
      <c r="AC21" s="420"/>
    </row>
    <row r="22" spans="1:29" ht="12.75" customHeight="1">
      <c r="A22" s="1"/>
      <c r="B22" s="499" t="s">
        <v>639</v>
      </c>
      <c r="C22" s="500">
        <f>IFERROR(LOOKUP(C20,$P$15:$P$26,$Q$15:$Q$26)*C21,0)</f>
        <v>518.69999999999993</v>
      </c>
      <c r="D22" s="500">
        <f t="shared" ref="D22:N22" si="14">LOOKUP(D20, $P$15:$P$26, $Q$15:$Q$26)*D21</f>
        <v>518.69999999999993</v>
      </c>
      <c r="E22" s="500">
        <f t="shared" si="14"/>
        <v>518.69999999999993</v>
      </c>
      <c r="F22" s="500">
        <f t="shared" si="14"/>
        <v>518.69999999999993</v>
      </c>
      <c r="G22" s="500">
        <f t="shared" si="14"/>
        <v>0</v>
      </c>
      <c r="H22" s="500">
        <f t="shared" si="14"/>
        <v>0</v>
      </c>
      <c r="I22" s="500">
        <f t="shared" si="14"/>
        <v>0</v>
      </c>
      <c r="J22" s="500">
        <f t="shared" si="14"/>
        <v>0</v>
      </c>
      <c r="K22" s="500">
        <f t="shared" si="14"/>
        <v>0</v>
      </c>
      <c r="L22" s="500">
        <f t="shared" si="14"/>
        <v>0</v>
      </c>
      <c r="M22" s="500">
        <f t="shared" si="14"/>
        <v>518.69999999999993</v>
      </c>
      <c r="N22" s="501">
        <f t="shared" si="14"/>
        <v>518.69999999999993</v>
      </c>
      <c r="O22" s="502"/>
      <c r="P22" s="506">
        <v>8</v>
      </c>
      <c r="Q22" s="253">
        <f t="shared" ref="Q22:S22" si="15">Q21</f>
        <v>518.69999999999993</v>
      </c>
      <c r="R22" s="253">
        <f t="shared" si="15"/>
        <v>0</v>
      </c>
      <c r="S22" s="507">
        <f t="shared" si="15"/>
        <v>0</v>
      </c>
      <c r="T22" s="502"/>
      <c r="U22" s="502"/>
      <c r="V22" s="502"/>
      <c r="W22" s="502"/>
      <c r="X22" s="502"/>
      <c r="Y22" s="502"/>
      <c r="Z22" s="502"/>
      <c r="AA22" s="502"/>
      <c r="AB22" s="6"/>
      <c r="AC22" s="1"/>
    </row>
    <row r="23" spans="1:29" ht="12.75" customHeight="1">
      <c r="A23" s="1"/>
      <c r="B23" s="495" t="s">
        <v>637</v>
      </c>
      <c r="C23" s="496">
        <v>1</v>
      </c>
      <c r="D23" s="496">
        <v>1</v>
      </c>
      <c r="E23" s="496">
        <v>1</v>
      </c>
      <c r="F23" s="496">
        <v>1</v>
      </c>
      <c r="G23" s="496">
        <v>1</v>
      </c>
      <c r="H23" s="496">
        <v>1</v>
      </c>
      <c r="I23" s="496">
        <v>1</v>
      </c>
      <c r="J23" s="496">
        <v>1</v>
      </c>
      <c r="K23" s="496">
        <v>1</v>
      </c>
      <c r="L23" s="496">
        <v>1</v>
      </c>
      <c r="M23" s="496">
        <v>1</v>
      </c>
      <c r="N23" s="497">
        <v>1</v>
      </c>
      <c r="O23" s="502"/>
      <c r="P23" s="506">
        <v>9</v>
      </c>
      <c r="Q23" s="253">
        <f t="shared" ref="Q23:S23" si="16">Q22</f>
        <v>518.69999999999993</v>
      </c>
      <c r="R23" s="253">
        <f t="shared" si="16"/>
        <v>0</v>
      </c>
      <c r="S23" s="507">
        <f t="shared" si="16"/>
        <v>0</v>
      </c>
      <c r="T23" s="502"/>
      <c r="U23" s="502"/>
      <c r="V23" s="502"/>
      <c r="W23" s="502"/>
      <c r="X23" s="502"/>
      <c r="Y23" s="502"/>
      <c r="Z23" s="502"/>
      <c r="AA23" s="502"/>
      <c r="AB23" s="6"/>
      <c r="AC23" s="1"/>
    </row>
    <row r="24" spans="1:29" ht="12.75" customHeight="1">
      <c r="A24" s="1"/>
      <c r="B24" s="499" t="s">
        <v>642</v>
      </c>
      <c r="C24" s="500">
        <f>IFERROR(LOOKUP(C20,$P$15:$P$26,$R$15:$R$26)*C23,0)</f>
        <v>0</v>
      </c>
      <c r="D24" s="500">
        <f t="shared" ref="D24:N24" si="17">LOOKUP(D20, $P$15:$P$26, $R$15:$R$26)*D23</f>
        <v>0</v>
      </c>
      <c r="E24" s="500">
        <f t="shared" si="17"/>
        <v>0</v>
      </c>
      <c r="F24" s="500">
        <f t="shared" si="17"/>
        <v>0</v>
      </c>
      <c r="G24" s="500">
        <f t="shared" si="17"/>
        <v>0</v>
      </c>
      <c r="H24" s="500">
        <f t="shared" si="17"/>
        <v>0</v>
      </c>
      <c r="I24" s="500">
        <f t="shared" si="17"/>
        <v>0</v>
      </c>
      <c r="J24" s="500">
        <f t="shared" si="17"/>
        <v>0</v>
      </c>
      <c r="K24" s="500">
        <f t="shared" si="17"/>
        <v>0</v>
      </c>
      <c r="L24" s="500">
        <f t="shared" si="17"/>
        <v>0</v>
      </c>
      <c r="M24" s="500">
        <f t="shared" si="17"/>
        <v>0</v>
      </c>
      <c r="N24" s="501">
        <f t="shared" si="17"/>
        <v>0</v>
      </c>
      <c r="O24" s="502"/>
      <c r="P24" s="506">
        <v>10</v>
      </c>
      <c r="Q24" s="253">
        <f t="shared" ref="Q24:R24" si="18">Q15</f>
        <v>0</v>
      </c>
      <c r="R24" s="253">
        <f t="shared" si="18"/>
        <v>0</v>
      </c>
      <c r="S24" s="507">
        <f>S23</f>
        <v>0</v>
      </c>
      <c r="T24" s="502"/>
      <c r="U24" s="502"/>
      <c r="V24" s="502"/>
      <c r="W24" s="502"/>
      <c r="X24" s="502"/>
      <c r="Y24" s="502"/>
      <c r="Z24" s="502"/>
      <c r="AA24" s="502"/>
      <c r="AB24" s="6"/>
      <c r="AC24" s="1"/>
    </row>
    <row r="25" spans="1:29" ht="12.75" customHeight="1">
      <c r="A25" s="1"/>
      <c r="B25" s="495" t="s">
        <v>637</v>
      </c>
      <c r="C25" s="496">
        <v>1</v>
      </c>
      <c r="D25" s="496">
        <v>1</v>
      </c>
      <c r="E25" s="496">
        <v>1</v>
      </c>
      <c r="F25" s="496">
        <v>1</v>
      </c>
      <c r="G25" s="496">
        <v>1</v>
      </c>
      <c r="H25" s="496">
        <v>1</v>
      </c>
      <c r="I25" s="496">
        <v>1</v>
      </c>
      <c r="J25" s="496">
        <v>1</v>
      </c>
      <c r="K25" s="496">
        <v>1</v>
      </c>
      <c r="L25" s="496">
        <v>1</v>
      </c>
      <c r="M25" s="496">
        <v>1</v>
      </c>
      <c r="N25" s="497">
        <v>1</v>
      </c>
      <c r="O25" s="502"/>
      <c r="P25" s="506">
        <v>11</v>
      </c>
      <c r="Q25" s="253">
        <f t="shared" ref="Q25:Q26" si="19">Q16</f>
        <v>0</v>
      </c>
      <c r="R25" s="253">
        <f t="shared" ref="R25:S25" si="20">R24</f>
        <v>0</v>
      </c>
      <c r="S25" s="507">
        <f t="shared" si="20"/>
        <v>0</v>
      </c>
      <c r="T25" s="502"/>
      <c r="U25" s="502"/>
      <c r="V25" s="502"/>
      <c r="W25" s="502"/>
      <c r="X25" s="502"/>
      <c r="Y25" s="502"/>
      <c r="Z25" s="502"/>
      <c r="AA25" s="502"/>
      <c r="AB25" s="6"/>
      <c r="AC25" s="1"/>
    </row>
    <row r="26" spans="1:29" ht="12.75" customHeight="1">
      <c r="A26" s="1"/>
      <c r="B26" s="499" t="s">
        <v>643</v>
      </c>
      <c r="C26" s="500">
        <f>IFERROR(LOOKUP(C20,$P$15:$P$26,$S$15:$S$26)*C25,0)</f>
        <v>0</v>
      </c>
      <c r="D26" s="500">
        <f t="shared" ref="D26:N26" si="21">LOOKUP(D20, $P$15:$P$26, $S$15:$S$26)*D25</f>
        <v>0</v>
      </c>
      <c r="E26" s="500">
        <f t="shared" si="21"/>
        <v>0</v>
      </c>
      <c r="F26" s="500">
        <f t="shared" si="21"/>
        <v>0</v>
      </c>
      <c r="G26" s="500">
        <f t="shared" si="21"/>
        <v>0</v>
      </c>
      <c r="H26" s="500">
        <f t="shared" si="21"/>
        <v>0</v>
      </c>
      <c r="I26" s="500">
        <f t="shared" si="21"/>
        <v>0</v>
      </c>
      <c r="J26" s="500">
        <f t="shared" si="21"/>
        <v>0</v>
      </c>
      <c r="K26" s="500">
        <f t="shared" si="21"/>
        <v>0</v>
      </c>
      <c r="L26" s="500">
        <f t="shared" si="21"/>
        <v>0</v>
      </c>
      <c r="M26" s="500">
        <f t="shared" si="21"/>
        <v>0</v>
      </c>
      <c r="N26" s="501">
        <f t="shared" si="21"/>
        <v>0</v>
      </c>
      <c r="O26" s="518"/>
      <c r="P26" s="521">
        <v>12</v>
      </c>
      <c r="Q26" s="522">
        <f t="shared" si="19"/>
        <v>0</v>
      </c>
      <c r="R26" s="522">
        <f t="shared" ref="R26:S26" si="22">R25</f>
        <v>0</v>
      </c>
      <c r="S26" s="523">
        <f t="shared" si="22"/>
        <v>0</v>
      </c>
      <c r="T26" s="518"/>
      <c r="U26" s="518"/>
      <c r="V26" s="518"/>
      <c r="W26" s="518"/>
      <c r="X26" s="518"/>
      <c r="Y26" s="518"/>
      <c r="Z26" s="518"/>
      <c r="AA26" s="518"/>
      <c r="AB26" s="6"/>
      <c r="AC26" s="1"/>
    </row>
    <row r="27" spans="1:29" ht="12.75" customHeight="1">
      <c r="A27" s="1"/>
      <c r="B27" s="508" t="s">
        <v>432</v>
      </c>
      <c r="C27" s="510">
        <f t="shared" ref="C27:N27" si="23">C26+C24+C22</f>
        <v>518.69999999999993</v>
      </c>
      <c r="D27" s="510">
        <f t="shared" si="23"/>
        <v>518.69999999999993</v>
      </c>
      <c r="E27" s="510">
        <f t="shared" si="23"/>
        <v>518.69999999999993</v>
      </c>
      <c r="F27" s="510">
        <f t="shared" si="23"/>
        <v>518.69999999999993</v>
      </c>
      <c r="G27" s="510">
        <f t="shared" si="23"/>
        <v>0</v>
      </c>
      <c r="H27" s="510">
        <f t="shared" si="23"/>
        <v>0</v>
      </c>
      <c r="I27" s="510">
        <f t="shared" si="23"/>
        <v>0</v>
      </c>
      <c r="J27" s="510">
        <f t="shared" si="23"/>
        <v>0</v>
      </c>
      <c r="K27" s="510">
        <f t="shared" si="23"/>
        <v>0</v>
      </c>
      <c r="L27" s="510">
        <f t="shared" si="23"/>
        <v>0</v>
      </c>
      <c r="M27" s="510">
        <f t="shared" si="23"/>
        <v>518.69999999999993</v>
      </c>
      <c r="N27" s="511">
        <f t="shared" si="23"/>
        <v>518.69999999999993</v>
      </c>
      <c r="O27" s="502"/>
      <c r="P27" s="518"/>
      <c r="Q27" s="518"/>
      <c r="R27" s="518"/>
      <c r="S27" s="518"/>
      <c r="T27" s="518"/>
      <c r="U27" s="518"/>
      <c r="V27" s="518"/>
      <c r="W27" s="518"/>
      <c r="X27" s="518"/>
      <c r="Y27" s="518"/>
      <c r="Z27" s="518"/>
      <c r="AA27" s="518"/>
      <c r="AB27" s="6"/>
      <c r="AC27" s="1"/>
    </row>
    <row r="28" spans="1:29" ht="12.75" customHeight="1">
      <c r="A28" s="1"/>
      <c r="B28" s="27"/>
      <c r="C28" s="502"/>
      <c r="D28" s="502"/>
      <c r="E28" s="502"/>
      <c r="F28" s="502"/>
      <c r="G28" s="502"/>
      <c r="H28" s="502"/>
      <c r="I28" s="502"/>
      <c r="J28" s="502"/>
      <c r="K28" s="502"/>
      <c r="L28" s="502"/>
      <c r="M28" s="502"/>
      <c r="N28" s="502"/>
      <c r="O28" s="518"/>
      <c r="P28" s="502"/>
      <c r="Q28" s="502"/>
      <c r="R28" s="502"/>
      <c r="S28" s="502"/>
      <c r="T28" s="502"/>
      <c r="U28" s="502"/>
      <c r="V28" s="502"/>
      <c r="W28" s="502"/>
      <c r="X28" s="502"/>
      <c r="Y28" s="502"/>
      <c r="Z28" s="502"/>
      <c r="AA28" s="502"/>
      <c r="AB28" s="6"/>
      <c r="AC28" s="1"/>
    </row>
    <row r="29" spans="1:29" ht="12.75" customHeight="1">
      <c r="A29" s="420"/>
      <c r="B29" s="524" t="s">
        <v>645</v>
      </c>
      <c r="C29" s="525"/>
      <c r="D29" s="525"/>
      <c r="E29" s="525"/>
      <c r="F29" s="525"/>
      <c r="G29" s="525"/>
      <c r="H29" s="525"/>
      <c r="I29" s="525"/>
      <c r="J29" s="525"/>
      <c r="K29" s="525"/>
      <c r="L29" s="525"/>
      <c r="M29" s="525"/>
      <c r="N29" s="526"/>
      <c r="O29" s="519"/>
      <c r="P29" s="498"/>
      <c r="Q29" s="498"/>
      <c r="R29" s="498"/>
      <c r="S29" s="498"/>
      <c r="T29" s="498"/>
      <c r="U29" s="498"/>
      <c r="V29" s="498"/>
      <c r="W29" s="498"/>
      <c r="X29" s="498"/>
      <c r="Y29" s="498"/>
      <c r="Z29" s="498"/>
      <c r="AA29" s="498"/>
      <c r="AB29" s="420"/>
      <c r="AC29" s="420"/>
    </row>
    <row r="30" spans="1:29" ht="12.75" customHeight="1">
      <c r="A30" s="1"/>
      <c r="B30" s="527" t="s">
        <v>76</v>
      </c>
      <c r="C30" s="528">
        <f>C20</f>
        <v>6</v>
      </c>
      <c r="D30" s="529">
        <f t="shared" ref="D30:N30" si="24">IF(C30&lt;12, C30+1, 1)</f>
        <v>7</v>
      </c>
      <c r="E30" s="529">
        <f t="shared" si="24"/>
        <v>8</v>
      </c>
      <c r="F30" s="529">
        <f t="shared" si="24"/>
        <v>9</v>
      </c>
      <c r="G30" s="529">
        <f t="shared" si="24"/>
        <v>10</v>
      </c>
      <c r="H30" s="529">
        <f t="shared" si="24"/>
        <v>11</v>
      </c>
      <c r="I30" s="529">
        <f t="shared" si="24"/>
        <v>12</v>
      </c>
      <c r="J30" s="529">
        <f t="shared" si="24"/>
        <v>1</v>
      </c>
      <c r="K30" s="529">
        <f t="shared" si="24"/>
        <v>2</v>
      </c>
      <c r="L30" s="529">
        <f t="shared" si="24"/>
        <v>3</v>
      </c>
      <c r="M30" s="529">
        <f t="shared" si="24"/>
        <v>4</v>
      </c>
      <c r="N30" s="530">
        <f t="shared" si="24"/>
        <v>5</v>
      </c>
      <c r="O30" s="502"/>
      <c r="P30" s="502"/>
      <c r="Q30" s="502"/>
      <c r="R30" s="502"/>
      <c r="S30" s="502"/>
      <c r="T30" s="502"/>
      <c r="U30" s="502"/>
      <c r="V30" s="502"/>
      <c r="W30" s="502"/>
      <c r="X30" s="502"/>
      <c r="Y30" s="502"/>
      <c r="Z30" s="502"/>
      <c r="AA30" s="502"/>
      <c r="AB30" s="6"/>
      <c r="AC30" s="1"/>
    </row>
    <row r="31" spans="1:29" ht="12.75" customHeight="1">
      <c r="A31" s="1"/>
      <c r="B31" s="499" t="s">
        <v>646</v>
      </c>
      <c r="C31" s="325"/>
      <c r="D31" s="325"/>
      <c r="E31" s="325"/>
      <c r="F31" s="325"/>
      <c r="G31" s="325"/>
      <c r="H31" s="325"/>
      <c r="I31" s="325" t="str">
        <f>IF('Plant &amp; Fish Production'!$C$59&lt;8, 'REV &amp; COGS'!$I$12, "")</f>
        <v/>
      </c>
      <c r="J31" s="325" t="str">
        <f>IF('Plant &amp; Fish Production'!$C$59&lt;9, 'REV &amp; COGS'!$I$12, "")</f>
        <v/>
      </c>
      <c r="K31" s="325" t="str">
        <f>IF('Plant &amp; Fish Production'!$C$59&lt;10, 'REV &amp; COGS'!$I$12, "")</f>
        <v/>
      </c>
      <c r="L31" s="325" t="str">
        <f>IF('Plant &amp; Fish Production'!$C$59&lt;11, 'REV &amp; COGS'!$I$12, "")</f>
        <v/>
      </c>
      <c r="M31" s="325" t="str">
        <f>IF('Plant &amp; Fish Production'!$C$59&lt;12, 'REV &amp; COGS'!$I$12, "")</f>
        <v/>
      </c>
      <c r="N31" s="531" t="str">
        <f>IF('Plant &amp; Fish Production'!$C$59&lt;13, 'REV &amp; COGS'!$I$12, "")</f>
        <v/>
      </c>
      <c r="O31" s="502"/>
      <c r="P31" s="502"/>
      <c r="Q31" s="502"/>
      <c r="R31" s="502"/>
      <c r="S31" s="502"/>
      <c r="T31" s="502"/>
      <c r="U31" s="502"/>
      <c r="V31" s="502"/>
      <c r="W31" s="502"/>
      <c r="X31" s="502"/>
      <c r="Y31" s="502"/>
      <c r="Z31" s="502"/>
      <c r="AA31" s="502"/>
      <c r="AB31" s="6"/>
      <c r="AC31" s="1"/>
    </row>
    <row r="32" spans="1:29" ht="12.75" customHeight="1">
      <c r="A32" s="1"/>
      <c r="B32" s="527" t="s">
        <v>77</v>
      </c>
      <c r="C32" s="528">
        <f>C30</f>
        <v>6</v>
      </c>
      <c r="D32" s="529">
        <f t="shared" ref="D32:N32" si="25">IF(C32&lt;12, C32+1, 1)</f>
        <v>7</v>
      </c>
      <c r="E32" s="529">
        <f t="shared" si="25"/>
        <v>8</v>
      </c>
      <c r="F32" s="529">
        <f t="shared" si="25"/>
        <v>9</v>
      </c>
      <c r="G32" s="529">
        <f t="shared" si="25"/>
        <v>10</v>
      </c>
      <c r="H32" s="529">
        <f t="shared" si="25"/>
        <v>11</v>
      </c>
      <c r="I32" s="529">
        <f t="shared" si="25"/>
        <v>12</v>
      </c>
      <c r="J32" s="529">
        <f t="shared" si="25"/>
        <v>1</v>
      </c>
      <c r="K32" s="529">
        <f t="shared" si="25"/>
        <v>2</v>
      </c>
      <c r="L32" s="529">
        <f t="shared" si="25"/>
        <v>3</v>
      </c>
      <c r="M32" s="529">
        <f t="shared" si="25"/>
        <v>4</v>
      </c>
      <c r="N32" s="530">
        <f t="shared" si="25"/>
        <v>5</v>
      </c>
      <c r="O32" s="502"/>
      <c r="P32" s="502"/>
      <c r="Q32" s="502"/>
      <c r="R32" s="502"/>
      <c r="S32" s="502"/>
      <c r="T32" s="502"/>
      <c r="U32" s="502"/>
      <c r="V32" s="502"/>
      <c r="W32" s="502"/>
      <c r="X32" s="502"/>
      <c r="Y32" s="502"/>
      <c r="Z32" s="502"/>
      <c r="AA32" s="502"/>
      <c r="AB32" s="6"/>
      <c r="AC32" s="1"/>
    </row>
    <row r="33" spans="1:29" ht="12.75" customHeight="1">
      <c r="A33" s="1"/>
      <c r="B33" s="532" t="s">
        <v>646</v>
      </c>
      <c r="C33" s="533" t="str">
        <f>N31</f>
        <v/>
      </c>
      <c r="D33" s="533" t="str">
        <f t="shared" ref="D33:N33" si="26">C33</f>
        <v/>
      </c>
      <c r="E33" s="533" t="str">
        <f t="shared" si="26"/>
        <v/>
      </c>
      <c r="F33" s="533" t="str">
        <f t="shared" si="26"/>
        <v/>
      </c>
      <c r="G33" s="533" t="str">
        <f t="shared" si="26"/>
        <v/>
      </c>
      <c r="H33" s="533" t="str">
        <f t="shared" si="26"/>
        <v/>
      </c>
      <c r="I33" s="533" t="str">
        <f t="shared" si="26"/>
        <v/>
      </c>
      <c r="J33" s="533" t="str">
        <f t="shared" si="26"/>
        <v/>
      </c>
      <c r="K33" s="533" t="str">
        <f t="shared" si="26"/>
        <v/>
      </c>
      <c r="L33" s="533" t="str">
        <f t="shared" si="26"/>
        <v/>
      </c>
      <c r="M33" s="533" t="str">
        <f t="shared" si="26"/>
        <v/>
      </c>
      <c r="N33" s="534" t="str">
        <f t="shared" si="26"/>
        <v/>
      </c>
      <c r="O33" s="518"/>
      <c r="P33" s="518"/>
      <c r="Q33" s="518"/>
      <c r="R33" s="518"/>
      <c r="S33" s="518"/>
      <c r="T33" s="518"/>
      <c r="U33" s="518"/>
      <c r="V33" s="518"/>
      <c r="W33" s="518"/>
      <c r="X33" s="518"/>
      <c r="Y33" s="518"/>
      <c r="Z33" s="518"/>
      <c r="AA33" s="518"/>
      <c r="AB33" s="6"/>
      <c r="AC33" s="1"/>
    </row>
    <row r="34" spans="1:29" ht="12.75" customHeight="1">
      <c r="A34" s="1"/>
      <c r="B34" s="1"/>
      <c r="C34" s="1"/>
      <c r="D34" s="1"/>
      <c r="E34" s="1"/>
      <c r="F34" s="1"/>
      <c r="G34" s="1"/>
      <c r="H34" s="1"/>
      <c r="I34" s="1"/>
      <c r="J34" s="1"/>
      <c r="K34" s="1"/>
      <c r="L34" s="1"/>
      <c r="M34" s="1"/>
      <c r="N34" s="1"/>
      <c r="O34" s="518"/>
      <c r="P34" s="518"/>
      <c r="Q34" s="518"/>
      <c r="R34" s="518"/>
      <c r="S34" s="518"/>
      <c r="T34" s="518"/>
      <c r="U34" s="518"/>
      <c r="V34" s="518"/>
      <c r="W34" s="518"/>
      <c r="X34" s="518"/>
      <c r="Y34" s="518"/>
      <c r="Z34" s="518"/>
      <c r="AA34" s="518"/>
      <c r="AB34" s="6"/>
      <c r="AC34" s="1"/>
    </row>
    <row r="35" spans="1:29" ht="12.75" customHeight="1">
      <c r="A35" s="1"/>
      <c r="B35" s="535" t="s">
        <v>647</v>
      </c>
      <c r="C35" s="536"/>
      <c r="D35" s="536"/>
      <c r="E35" s="536"/>
      <c r="F35" s="536"/>
      <c r="G35" s="536"/>
      <c r="H35" s="536"/>
      <c r="I35" s="536"/>
      <c r="J35" s="536"/>
      <c r="K35" s="536"/>
      <c r="L35" s="536"/>
      <c r="M35" s="536"/>
      <c r="N35" s="536"/>
      <c r="O35" s="537"/>
      <c r="P35" s="6"/>
      <c r="Q35" s="6"/>
      <c r="R35" s="6"/>
      <c r="S35" s="6"/>
      <c r="T35" s="6"/>
      <c r="U35" s="6"/>
      <c r="V35" s="6"/>
      <c r="W35" s="6"/>
      <c r="X35" s="6"/>
      <c r="Y35" s="6"/>
      <c r="Z35" s="6"/>
      <c r="AA35" s="6"/>
      <c r="AB35" s="6"/>
      <c r="AC35" s="1"/>
    </row>
    <row r="36" spans="1:29" ht="12.75" customHeight="1">
      <c r="A36" s="1"/>
      <c r="B36" s="994" t="s">
        <v>648</v>
      </c>
      <c r="C36" s="968"/>
      <c r="D36" s="968"/>
      <c r="E36" s="968"/>
      <c r="F36" s="968"/>
      <c r="G36" s="968"/>
      <c r="H36" s="968"/>
      <c r="I36" s="968"/>
      <c r="J36" s="968"/>
      <c r="K36" s="968"/>
      <c r="L36" s="968"/>
      <c r="M36" s="968"/>
      <c r="N36" s="968"/>
      <c r="O36" s="537"/>
      <c r="P36" s="537"/>
      <c r="Q36" s="537"/>
      <c r="R36" s="537"/>
      <c r="S36" s="537"/>
      <c r="T36" s="537"/>
      <c r="U36" s="537"/>
      <c r="V36" s="537"/>
      <c r="W36" s="537"/>
      <c r="X36" s="537"/>
      <c r="Y36" s="6"/>
      <c r="Z36" s="6"/>
      <c r="AA36" s="6"/>
      <c r="AB36" s="6"/>
      <c r="AC36" s="1"/>
    </row>
    <row r="37" spans="1:29" ht="12.75" customHeight="1">
      <c r="A37" s="1"/>
      <c r="B37" s="968"/>
      <c r="C37" s="968"/>
      <c r="D37" s="968"/>
      <c r="E37" s="968"/>
      <c r="F37" s="968"/>
      <c r="G37" s="968"/>
      <c r="H37" s="968"/>
      <c r="I37" s="968"/>
      <c r="J37" s="968"/>
      <c r="K37" s="968"/>
      <c r="L37" s="968"/>
      <c r="M37" s="968"/>
      <c r="N37" s="968"/>
      <c r="O37" s="537"/>
      <c r="P37" s="537"/>
      <c r="Q37" s="537"/>
      <c r="R37" s="537"/>
      <c r="S37" s="537"/>
      <c r="T37" s="537"/>
      <c r="U37" s="537"/>
      <c r="V37" s="537"/>
      <c r="W37" s="537"/>
      <c r="X37" s="537"/>
      <c r="Y37" s="6"/>
      <c r="Z37" s="6"/>
      <c r="AA37" s="6"/>
      <c r="AB37" s="6"/>
      <c r="AC37" s="1"/>
    </row>
    <row r="38" spans="1:29" ht="12.75" customHeight="1">
      <c r="A38" s="1"/>
      <c r="B38" s="968"/>
      <c r="C38" s="968"/>
      <c r="D38" s="968"/>
      <c r="E38" s="968"/>
      <c r="F38" s="968"/>
      <c r="G38" s="968"/>
      <c r="H38" s="968"/>
      <c r="I38" s="968"/>
      <c r="J38" s="968"/>
      <c r="K38" s="968"/>
      <c r="L38" s="968"/>
      <c r="M38" s="968"/>
      <c r="N38" s="968"/>
      <c r="O38" s="6"/>
      <c r="P38" s="6"/>
      <c r="Q38" s="6"/>
      <c r="R38" s="6"/>
      <c r="S38" s="6"/>
      <c r="T38" s="6"/>
      <c r="U38" s="6"/>
      <c r="V38" s="6"/>
      <c r="W38" s="6"/>
      <c r="X38" s="6"/>
      <c r="Y38" s="6"/>
      <c r="Z38" s="6"/>
      <c r="AA38" s="6"/>
      <c r="AB38" s="6"/>
      <c r="AC38" s="1"/>
    </row>
    <row r="39" spans="1:29" ht="21.75" customHeight="1">
      <c r="A39" s="1"/>
      <c r="B39" s="968"/>
      <c r="C39" s="968"/>
      <c r="D39" s="968"/>
      <c r="E39" s="968"/>
      <c r="F39" s="968"/>
      <c r="G39" s="968"/>
      <c r="H39" s="968"/>
      <c r="I39" s="968"/>
      <c r="J39" s="968"/>
      <c r="K39" s="968"/>
      <c r="L39" s="968"/>
      <c r="M39" s="968"/>
      <c r="N39" s="968"/>
      <c r="O39" s="6"/>
      <c r="P39" s="6"/>
      <c r="Q39" s="6"/>
      <c r="R39" s="6"/>
      <c r="S39" s="6"/>
      <c r="T39" s="6"/>
      <c r="U39" s="6"/>
      <c r="V39" s="6"/>
      <c r="W39" s="6"/>
      <c r="X39" s="6"/>
      <c r="Y39" s="6"/>
      <c r="Z39" s="6"/>
      <c r="AA39" s="6"/>
      <c r="AB39" s="6"/>
      <c r="AC39" s="1"/>
    </row>
    <row r="40" spans="1:29" ht="12.75" customHeight="1">
      <c r="A40" s="1"/>
      <c r="B40" s="538" t="s">
        <v>649</v>
      </c>
      <c r="C40" s="1"/>
      <c r="D40" s="1"/>
      <c r="E40" s="1"/>
      <c r="F40" s="1"/>
      <c r="G40" s="1"/>
      <c r="H40" s="1"/>
      <c r="I40" s="1"/>
      <c r="J40" s="1"/>
      <c r="K40" s="1"/>
      <c r="L40" s="1"/>
      <c r="M40" s="1"/>
      <c r="N40" s="1"/>
      <c r="O40" s="1"/>
      <c r="P40" s="1"/>
      <c r="Q40" s="1"/>
      <c r="R40" s="1"/>
      <c r="S40" s="1"/>
      <c r="T40" s="1"/>
      <c r="U40" s="1"/>
      <c r="AA40" s="6"/>
      <c r="AB40" s="6"/>
      <c r="AC40" s="1"/>
    </row>
    <row r="41" spans="1:29" ht="15.75" customHeight="1">
      <c r="A41" s="1"/>
      <c r="B41" s="538" t="s">
        <v>650</v>
      </c>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539"/>
      <c r="D44" s="539"/>
      <c r="E44" s="539"/>
      <c r="F44" s="539"/>
      <c r="G44" s="539"/>
      <c r="H44" s="539"/>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B242" s="1"/>
      <c r="C242" s="1"/>
      <c r="D242" s="1"/>
      <c r="E242" s="1"/>
      <c r="F242" s="1"/>
      <c r="G242" s="1"/>
      <c r="H242" s="1"/>
      <c r="I242" s="1"/>
      <c r="J242" s="1"/>
      <c r="K242" s="1"/>
      <c r="L242" s="1"/>
      <c r="M242" s="1"/>
      <c r="N242" s="1"/>
      <c r="O242" s="1"/>
      <c r="P242" s="1"/>
      <c r="Q242" s="1"/>
      <c r="R242" s="1"/>
      <c r="S242" s="1"/>
      <c r="T242" s="1"/>
      <c r="U242" s="1"/>
    </row>
    <row r="243" spans="1:29" ht="15.75" customHeight="1">
      <c r="B243" s="1"/>
      <c r="C243" s="1"/>
      <c r="D243" s="1"/>
      <c r="E243" s="1"/>
      <c r="F243" s="1"/>
      <c r="G243" s="1"/>
      <c r="H243" s="1"/>
      <c r="I243" s="1"/>
      <c r="J243" s="1"/>
      <c r="K243" s="1"/>
      <c r="L243" s="1"/>
      <c r="M243" s="1"/>
      <c r="N243" s="1"/>
      <c r="O243" s="1"/>
      <c r="P243" s="1"/>
      <c r="Q243" s="1"/>
      <c r="R243" s="1"/>
      <c r="S243" s="1"/>
      <c r="T243" s="1"/>
      <c r="U243" s="1"/>
    </row>
    <row r="244" spans="1:29" ht="15.75" customHeight="1">
      <c r="B244" s="1"/>
      <c r="C244" s="1"/>
      <c r="D244" s="1"/>
      <c r="E244" s="1"/>
      <c r="F244" s="1"/>
      <c r="G244" s="1"/>
      <c r="H244" s="1"/>
      <c r="I244" s="1"/>
      <c r="J244" s="1"/>
      <c r="K244" s="1"/>
      <c r="L244" s="1"/>
      <c r="M244" s="1"/>
      <c r="N244" s="1"/>
      <c r="O244" s="1"/>
      <c r="P244" s="1"/>
      <c r="Q244" s="1"/>
      <c r="R244" s="1"/>
      <c r="S244" s="1"/>
      <c r="T244" s="1"/>
      <c r="U244" s="1"/>
    </row>
    <row r="245" spans="1:29" ht="15.75" customHeight="1">
      <c r="B245" s="1"/>
      <c r="C245" s="1"/>
      <c r="D245" s="1"/>
      <c r="E245" s="1"/>
      <c r="F245" s="1"/>
      <c r="G245" s="1"/>
      <c r="H245" s="1"/>
      <c r="I245" s="1"/>
      <c r="J245" s="1"/>
      <c r="K245" s="1"/>
      <c r="L245" s="1"/>
      <c r="M245" s="1"/>
      <c r="N245" s="1"/>
      <c r="O245" s="1"/>
      <c r="P245" s="1"/>
      <c r="Q245" s="1"/>
      <c r="R245" s="1"/>
      <c r="S245" s="1"/>
      <c r="T245" s="1"/>
      <c r="U245" s="1"/>
    </row>
    <row r="246" spans="1:29" ht="15.75" customHeight="1">
      <c r="B246" s="1"/>
      <c r="C246" s="1"/>
      <c r="D246" s="1"/>
      <c r="E246" s="1"/>
      <c r="F246" s="1"/>
      <c r="G246" s="1"/>
      <c r="H246" s="1"/>
      <c r="I246" s="1"/>
      <c r="J246" s="1"/>
      <c r="K246" s="1"/>
      <c r="L246" s="1"/>
      <c r="M246" s="1"/>
      <c r="N246" s="1"/>
      <c r="O246" s="1"/>
      <c r="P246" s="1"/>
      <c r="Q246" s="1"/>
      <c r="R246" s="1"/>
      <c r="S246" s="1"/>
      <c r="T246" s="1"/>
      <c r="U246" s="1"/>
    </row>
    <row r="247" spans="1:29" ht="15.75" customHeight="1">
      <c r="B247" s="1"/>
      <c r="C247" s="1"/>
      <c r="D247" s="1"/>
      <c r="E247" s="1"/>
      <c r="F247" s="1"/>
      <c r="G247" s="1"/>
      <c r="H247" s="1"/>
      <c r="I247" s="1"/>
      <c r="J247" s="1"/>
      <c r="K247" s="1"/>
      <c r="L247" s="1"/>
      <c r="M247" s="1"/>
      <c r="N247" s="1"/>
      <c r="O247" s="1"/>
      <c r="P247" s="1"/>
      <c r="Q247" s="1"/>
      <c r="R247" s="1"/>
      <c r="S247" s="1"/>
      <c r="T247" s="1"/>
      <c r="U247" s="1"/>
    </row>
    <row r="248" spans="1:29" ht="15.75" customHeight="1">
      <c r="B248" s="1"/>
      <c r="C248" s="1"/>
      <c r="D248" s="1"/>
      <c r="E248" s="1"/>
      <c r="F248" s="1"/>
      <c r="G248" s="1"/>
      <c r="H248" s="1"/>
      <c r="I248" s="1"/>
      <c r="J248" s="1"/>
      <c r="K248" s="1"/>
      <c r="L248" s="1"/>
      <c r="M248" s="1"/>
      <c r="N248" s="1"/>
      <c r="O248" s="1"/>
      <c r="P248" s="1"/>
      <c r="Q248" s="1"/>
      <c r="R248" s="1"/>
      <c r="S248" s="1"/>
      <c r="T248" s="1"/>
      <c r="U248" s="1"/>
    </row>
    <row r="249" spans="1:29" ht="15.75" customHeight="1">
      <c r="B249" s="1"/>
      <c r="C249" s="1"/>
      <c r="D249" s="1"/>
      <c r="E249" s="1"/>
      <c r="F249" s="1"/>
      <c r="G249" s="1"/>
      <c r="H249" s="1"/>
      <c r="I249" s="1"/>
      <c r="J249" s="1"/>
      <c r="K249" s="1"/>
      <c r="L249" s="1"/>
      <c r="M249" s="1"/>
      <c r="N249" s="1"/>
      <c r="O249" s="1"/>
      <c r="P249" s="1"/>
      <c r="Q249" s="1"/>
      <c r="R249" s="1"/>
      <c r="S249" s="1"/>
      <c r="T249" s="1"/>
      <c r="U249" s="1"/>
    </row>
    <row r="250" spans="1:29" ht="15.75" customHeight="1">
      <c r="B250" s="1"/>
      <c r="C250" s="1"/>
      <c r="D250" s="1"/>
      <c r="E250" s="1"/>
      <c r="F250" s="1"/>
      <c r="G250" s="1"/>
      <c r="H250" s="1"/>
      <c r="I250" s="1"/>
      <c r="J250" s="1"/>
      <c r="K250" s="1"/>
      <c r="L250" s="1"/>
      <c r="M250" s="1"/>
      <c r="N250" s="1"/>
      <c r="O250" s="1"/>
      <c r="P250" s="1"/>
      <c r="Q250" s="1"/>
      <c r="R250" s="1"/>
      <c r="S250" s="1"/>
      <c r="T250" s="1"/>
      <c r="U250" s="1"/>
    </row>
    <row r="251" spans="1:29" ht="15.75" customHeight="1">
      <c r="B251" s="1"/>
      <c r="C251" s="1"/>
      <c r="D251" s="1"/>
      <c r="E251" s="1"/>
      <c r="F251" s="1"/>
      <c r="G251" s="1"/>
      <c r="H251" s="1"/>
      <c r="I251" s="1"/>
      <c r="J251" s="1"/>
      <c r="K251" s="1"/>
      <c r="L251" s="1"/>
      <c r="M251" s="1"/>
      <c r="N251" s="1"/>
      <c r="O251" s="1"/>
      <c r="P251" s="1"/>
      <c r="Q251" s="1"/>
      <c r="R251" s="1"/>
      <c r="S251" s="1"/>
      <c r="T251" s="1"/>
      <c r="U251" s="1"/>
    </row>
    <row r="252" spans="1:29" ht="15.75" customHeight="1">
      <c r="B252" s="1"/>
      <c r="C252" s="1"/>
      <c r="D252" s="1"/>
      <c r="E252" s="1"/>
      <c r="F252" s="1"/>
      <c r="G252" s="1"/>
      <c r="H252" s="1"/>
      <c r="I252" s="1"/>
      <c r="J252" s="1"/>
      <c r="K252" s="1"/>
      <c r="L252" s="1"/>
      <c r="M252" s="1"/>
      <c r="N252" s="1"/>
      <c r="O252" s="1"/>
      <c r="P252" s="1"/>
      <c r="Q252" s="1"/>
      <c r="R252" s="1"/>
      <c r="S252" s="1"/>
      <c r="T252" s="1"/>
      <c r="U252" s="1"/>
    </row>
    <row r="253" spans="1:29" ht="15.75" customHeight="1">
      <c r="B253" s="1"/>
      <c r="C253" s="1"/>
      <c r="D253" s="1"/>
      <c r="E253" s="1"/>
      <c r="F253" s="1"/>
      <c r="G253" s="1"/>
      <c r="H253" s="1"/>
      <c r="I253" s="1"/>
      <c r="J253" s="1"/>
      <c r="K253" s="1"/>
      <c r="L253" s="1"/>
      <c r="M253" s="1"/>
      <c r="N253" s="1"/>
      <c r="O253" s="1"/>
      <c r="P253" s="1"/>
      <c r="Q253" s="1"/>
      <c r="R253" s="1"/>
      <c r="S253" s="1"/>
      <c r="T253" s="1"/>
      <c r="U253" s="1"/>
    </row>
    <row r="254" spans="1:29" ht="15.75" customHeight="1">
      <c r="B254" s="1"/>
      <c r="C254" s="1"/>
      <c r="D254" s="1"/>
      <c r="E254" s="1"/>
      <c r="F254" s="1"/>
      <c r="G254" s="1"/>
      <c r="H254" s="1"/>
      <c r="I254" s="1"/>
      <c r="J254" s="1"/>
      <c r="K254" s="1"/>
      <c r="L254" s="1"/>
      <c r="M254" s="1"/>
      <c r="N254" s="1"/>
      <c r="O254" s="1"/>
      <c r="P254" s="1"/>
      <c r="Q254" s="1"/>
      <c r="R254" s="1"/>
      <c r="S254" s="1"/>
      <c r="T254" s="1"/>
      <c r="U254" s="1"/>
    </row>
    <row r="255" spans="1:29" ht="15.75" customHeight="1">
      <c r="B255" s="1"/>
      <c r="C255" s="1"/>
      <c r="D255" s="1"/>
      <c r="E255" s="1"/>
      <c r="F255" s="1"/>
      <c r="G255" s="1"/>
      <c r="H255" s="1"/>
      <c r="I255" s="1"/>
      <c r="J255" s="1"/>
      <c r="K255" s="1"/>
      <c r="L255" s="1"/>
      <c r="M255" s="1"/>
      <c r="N255" s="1"/>
      <c r="O255" s="1"/>
      <c r="P255" s="1"/>
      <c r="Q255" s="1"/>
      <c r="R255" s="1"/>
      <c r="S255" s="1"/>
      <c r="T255" s="1"/>
      <c r="U255" s="1"/>
    </row>
    <row r="256" spans="1:29" ht="15.75" customHeight="1">
      <c r="B256" s="1"/>
      <c r="C256" s="1"/>
      <c r="D256" s="1"/>
      <c r="E256" s="1"/>
      <c r="F256" s="1"/>
      <c r="G256" s="1"/>
      <c r="H256" s="1"/>
      <c r="I256" s="1"/>
      <c r="J256" s="1"/>
      <c r="K256" s="1"/>
      <c r="L256" s="1"/>
      <c r="M256" s="1"/>
      <c r="N256" s="1"/>
      <c r="O256" s="1"/>
      <c r="P256" s="1"/>
      <c r="Q256" s="1"/>
      <c r="R256" s="1"/>
      <c r="S256" s="1"/>
      <c r="T256" s="1"/>
      <c r="U256" s="1"/>
    </row>
    <row r="257" spans="2:21" ht="15.75" customHeight="1">
      <c r="B257" s="1"/>
      <c r="C257" s="1"/>
      <c r="D257" s="1"/>
      <c r="E257" s="1"/>
      <c r="F257" s="1"/>
      <c r="G257" s="1"/>
      <c r="H257" s="1"/>
      <c r="I257" s="1"/>
      <c r="J257" s="1"/>
      <c r="K257" s="1"/>
      <c r="L257" s="1"/>
      <c r="M257" s="1"/>
      <c r="N257" s="1"/>
      <c r="O257" s="1"/>
      <c r="P257" s="1"/>
      <c r="Q257" s="1"/>
      <c r="R257" s="1"/>
      <c r="S257" s="1"/>
      <c r="T257" s="1"/>
      <c r="U257" s="1"/>
    </row>
    <row r="258" spans="2:21" ht="15.75" customHeight="1">
      <c r="B258" s="1"/>
      <c r="C258" s="1"/>
      <c r="D258" s="1"/>
      <c r="E258" s="1"/>
      <c r="F258" s="1"/>
      <c r="G258" s="1"/>
      <c r="H258" s="1"/>
      <c r="I258" s="1"/>
      <c r="J258" s="1"/>
      <c r="K258" s="1"/>
      <c r="L258" s="1"/>
      <c r="M258" s="1"/>
      <c r="N258" s="1"/>
      <c r="O258" s="1"/>
      <c r="P258" s="1"/>
      <c r="Q258" s="1"/>
      <c r="R258" s="1"/>
      <c r="S258" s="1"/>
      <c r="T258" s="1"/>
      <c r="U258" s="1"/>
    </row>
    <row r="259" spans="2:21" ht="15.75" customHeight="1">
      <c r="B259" s="1"/>
      <c r="C259" s="1"/>
      <c r="D259" s="1"/>
      <c r="E259" s="1"/>
      <c r="F259" s="1"/>
      <c r="G259" s="1"/>
      <c r="H259" s="1"/>
      <c r="I259" s="1"/>
      <c r="J259" s="1"/>
      <c r="K259" s="1"/>
      <c r="L259" s="1"/>
      <c r="M259" s="1"/>
      <c r="N259" s="1"/>
      <c r="O259" s="1"/>
      <c r="P259" s="1"/>
      <c r="Q259" s="1"/>
      <c r="R259" s="1"/>
      <c r="S259" s="1"/>
      <c r="T259" s="1"/>
      <c r="U259" s="1"/>
    </row>
    <row r="260" spans="2:21" ht="15.75" customHeight="1">
      <c r="B260" s="1"/>
      <c r="C260" s="1"/>
      <c r="D260" s="1"/>
      <c r="E260" s="1"/>
      <c r="F260" s="1"/>
      <c r="G260" s="1"/>
      <c r="H260" s="1"/>
      <c r="I260" s="1"/>
      <c r="J260" s="1"/>
      <c r="K260" s="1"/>
      <c r="L260" s="1"/>
      <c r="M260" s="1"/>
      <c r="N260" s="1"/>
      <c r="O260" s="1"/>
      <c r="P260" s="1"/>
      <c r="Q260" s="1"/>
      <c r="R260" s="1"/>
      <c r="S260" s="1"/>
      <c r="T260" s="1"/>
      <c r="U260" s="1"/>
    </row>
    <row r="261" spans="2:21" ht="15.75" customHeight="1">
      <c r="B261" s="1"/>
      <c r="C261" s="1"/>
      <c r="D261" s="1"/>
      <c r="E261" s="1"/>
      <c r="F261" s="1"/>
      <c r="G261" s="1"/>
      <c r="H261" s="1"/>
      <c r="I261" s="1"/>
      <c r="J261" s="1"/>
      <c r="K261" s="1"/>
      <c r="L261" s="1"/>
      <c r="M261" s="1"/>
      <c r="N261" s="1"/>
      <c r="O261" s="1"/>
      <c r="P261" s="1"/>
      <c r="Q261" s="1"/>
      <c r="R261" s="1"/>
      <c r="S261" s="1"/>
      <c r="T261" s="1"/>
      <c r="U261" s="1"/>
    </row>
    <row r="262" spans="2:21" ht="15.75" customHeight="1">
      <c r="B262" s="1"/>
      <c r="C262" s="1"/>
      <c r="D262" s="1"/>
      <c r="E262" s="1"/>
      <c r="F262" s="1"/>
      <c r="G262" s="1"/>
      <c r="H262" s="1"/>
      <c r="I262" s="1"/>
      <c r="J262" s="1"/>
      <c r="K262" s="1"/>
      <c r="L262" s="1"/>
      <c r="M262" s="1"/>
      <c r="N262" s="1"/>
      <c r="O262" s="1"/>
      <c r="P262" s="1"/>
      <c r="Q262" s="1"/>
      <c r="R262" s="1"/>
      <c r="S262" s="1"/>
      <c r="T262" s="1"/>
      <c r="U262" s="1"/>
    </row>
    <row r="263" spans="2:21" ht="15.75" customHeight="1">
      <c r="B263" s="1"/>
      <c r="C263" s="1"/>
      <c r="D263" s="1"/>
      <c r="E263" s="1"/>
      <c r="F263" s="1"/>
      <c r="G263" s="1"/>
      <c r="H263" s="1"/>
      <c r="I263" s="1"/>
      <c r="J263" s="1"/>
      <c r="K263" s="1"/>
      <c r="L263" s="1"/>
      <c r="M263" s="1"/>
      <c r="N263" s="1"/>
      <c r="O263" s="1"/>
      <c r="P263" s="1"/>
      <c r="Q263" s="1"/>
      <c r="R263" s="1"/>
      <c r="S263" s="1"/>
      <c r="T263" s="1"/>
      <c r="U263" s="1"/>
    </row>
    <row r="264" spans="2:21" ht="15.75" customHeight="1">
      <c r="B264" s="1"/>
      <c r="C264" s="1"/>
      <c r="D264" s="1"/>
      <c r="E264" s="1"/>
      <c r="F264" s="1"/>
      <c r="G264" s="1"/>
      <c r="H264" s="1"/>
      <c r="I264" s="1"/>
      <c r="J264" s="1"/>
      <c r="K264" s="1"/>
      <c r="L264" s="1"/>
      <c r="M264" s="1"/>
      <c r="N264" s="1"/>
      <c r="O264" s="1"/>
      <c r="P264" s="1"/>
      <c r="Q264" s="1"/>
      <c r="R264" s="1"/>
      <c r="S264" s="1"/>
      <c r="T264" s="1"/>
      <c r="U264" s="1"/>
    </row>
    <row r="265" spans="2:21" ht="15.75" customHeight="1">
      <c r="B265" s="1"/>
      <c r="C265" s="1"/>
      <c r="D265" s="1"/>
      <c r="E265" s="1"/>
      <c r="F265" s="1"/>
      <c r="G265" s="1"/>
      <c r="H265" s="1"/>
      <c r="I265" s="1"/>
      <c r="J265" s="1"/>
      <c r="K265" s="1"/>
      <c r="L265" s="1"/>
      <c r="M265" s="1"/>
      <c r="N265" s="1"/>
      <c r="O265" s="1"/>
      <c r="P265" s="1"/>
      <c r="Q265" s="1"/>
      <c r="R265" s="1"/>
      <c r="S265" s="1"/>
      <c r="T265" s="1"/>
      <c r="U265" s="1"/>
    </row>
    <row r="266" spans="2:21" ht="15.75" customHeight="1">
      <c r="B266" s="1"/>
      <c r="C266" s="1"/>
      <c r="D266" s="1"/>
      <c r="E266" s="1"/>
      <c r="F266" s="1"/>
      <c r="G266" s="1"/>
      <c r="H266" s="1"/>
      <c r="I266" s="1"/>
      <c r="J266" s="1"/>
      <c r="K266" s="1"/>
      <c r="L266" s="1"/>
      <c r="M266" s="1"/>
      <c r="N266" s="1"/>
      <c r="O266" s="1"/>
      <c r="P266" s="1"/>
      <c r="Q266" s="1"/>
      <c r="R266" s="1"/>
      <c r="S266" s="1"/>
      <c r="T266" s="1"/>
      <c r="U266" s="1"/>
    </row>
    <row r="267" spans="2:21" ht="15.75" customHeight="1">
      <c r="B267" s="1"/>
      <c r="C267" s="1"/>
      <c r="D267" s="1"/>
      <c r="E267" s="1"/>
      <c r="F267" s="1"/>
      <c r="G267" s="1"/>
      <c r="H267" s="1"/>
      <c r="I267" s="1"/>
      <c r="J267" s="1"/>
      <c r="K267" s="1"/>
      <c r="L267" s="1"/>
      <c r="M267" s="1"/>
      <c r="N267" s="1"/>
      <c r="O267" s="1"/>
      <c r="P267" s="1"/>
      <c r="Q267" s="1"/>
      <c r="R267" s="1"/>
      <c r="S267" s="1"/>
      <c r="T267" s="1"/>
      <c r="U267" s="1"/>
    </row>
    <row r="268" spans="2:21" ht="15.75" customHeight="1">
      <c r="B268" s="1"/>
      <c r="C268" s="1"/>
      <c r="D268" s="1"/>
      <c r="E268" s="1"/>
      <c r="F268" s="1"/>
      <c r="G268" s="1"/>
      <c r="H268" s="1"/>
      <c r="I268" s="1"/>
      <c r="J268" s="1"/>
      <c r="K268" s="1"/>
      <c r="L268" s="1"/>
      <c r="M268" s="1"/>
      <c r="N268" s="1"/>
      <c r="O268" s="1"/>
      <c r="P268" s="1"/>
      <c r="Q268" s="1"/>
      <c r="R268" s="1"/>
      <c r="S268" s="1"/>
      <c r="T268" s="1"/>
      <c r="U268" s="1"/>
    </row>
    <row r="269" spans="2:21" ht="15.75" customHeight="1">
      <c r="B269" s="1"/>
      <c r="C269" s="1"/>
      <c r="D269" s="1"/>
      <c r="E269" s="1"/>
      <c r="F269" s="1"/>
      <c r="G269" s="1"/>
      <c r="H269" s="1"/>
      <c r="I269" s="1"/>
      <c r="J269" s="1"/>
      <c r="K269" s="1"/>
      <c r="L269" s="1"/>
      <c r="M269" s="1"/>
      <c r="N269" s="1"/>
      <c r="O269" s="1"/>
      <c r="P269" s="1"/>
      <c r="Q269" s="1"/>
      <c r="R269" s="1"/>
      <c r="S269" s="1"/>
      <c r="T269" s="1"/>
      <c r="U269" s="1"/>
    </row>
    <row r="270" spans="2:21" ht="15.75" customHeight="1">
      <c r="B270" s="1"/>
      <c r="C270" s="1"/>
      <c r="D270" s="1"/>
      <c r="E270" s="1"/>
      <c r="F270" s="1"/>
      <c r="G270" s="1"/>
      <c r="H270" s="1"/>
      <c r="I270" s="1"/>
      <c r="J270" s="1"/>
      <c r="K270" s="1"/>
      <c r="L270" s="1"/>
      <c r="M270" s="1"/>
      <c r="N270" s="1"/>
      <c r="O270" s="1"/>
      <c r="P270" s="1"/>
      <c r="Q270" s="1"/>
      <c r="R270" s="1"/>
      <c r="S270" s="1"/>
      <c r="T270" s="1"/>
      <c r="U270" s="1"/>
    </row>
    <row r="271" spans="2:21" ht="15.75" customHeight="1">
      <c r="B271" s="1"/>
      <c r="C271" s="1"/>
      <c r="D271" s="1"/>
      <c r="E271" s="1"/>
      <c r="F271" s="1"/>
      <c r="G271" s="1"/>
      <c r="H271" s="1"/>
      <c r="I271" s="1"/>
      <c r="J271" s="1"/>
      <c r="K271" s="1"/>
      <c r="L271" s="1"/>
      <c r="M271" s="1"/>
      <c r="N271" s="1"/>
      <c r="O271" s="1"/>
      <c r="P271" s="1"/>
      <c r="Q271" s="1"/>
      <c r="R271" s="1"/>
      <c r="S271" s="1"/>
      <c r="T271" s="1"/>
      <c r="U271" s="1"/>
    </row>
    <row r="272" spans="2:21" ht="15.75" customHeight="1">
      <c r="B272" s="1"/>
      <c r="C272" s="1"/>
      <c r="D272" s="1"/>
      <c r="E272" s="1"/>
      <c r="F272" s="1"/>
      <c r="G272" s="1"/>
      <c r="H272" s="1"/>
      <c r="I272" s="1"/>
      <c r="J272" s="1"/>
      <c r="K272" s="1"/>
      <c r="L272" s="1"/>
      <c r="M272" s="1"/>
      <c r="N272" s="1"/>
      <c r="O272" s="1"/>
      <c r="P272" s="1"/>
      <c r="Q272" s="1"/>
      <c r="R272" s="1"/>
      <c r="S272" s="1"/>
      <c r="T272" s="1"/>
      <c r="U272" s="1"/>
    </row>
    <row r="273" spans="2:21" ht="15.75" customHeight="1">
      <c r="B273" s="1"/>
      <c r="C273" s="1"/>
      <c r="D273" s="1"/>
      <c r="E273" s="1"/>
      <c r="F273" s="1"/>
      <c r="G273" s="1"/>
      <c r="H273" s="1"/>
      <c r="I273" s="1"/>
      <c r="J273" s="1"/>
      <c r="K273" s="1"/>
      <c r="L273" s="1"/>
      <c r="M273" s="1"/>
      <c r="N273" s="1"/>
      <c r="O273" s="1"/>
      <c r="P273" s="1"/>
      <c r="Q273" s="1"/>
      <c r="R273" s="1"/>
      <c r="S273" s="1"/>
      <c r="T273" s="1"/>
      <c r="U273" s="1"/>
    </row>
    <row r="274" spans="2:21" ht="15.75" customHeight="1">
      <c r="B274" s="1"/>
      <c r="C274" s="1"/>
      <c r="D274" s="1"/>
      <c r="E274" s="1"/>
      <c r="F274" s="1"/>
      <c r="G274" s="1"/>
      <c r="H274" s="1"/>
      <c r="I274" s="1"/>
      <c r="J274" s="1"/>
      <c r="K274" s="1"/>
      <c r="L274" s="1"/>
      <c r="M274" s="1"/>
      <c r="N274" s="1"/>
      <c r="O274" s="1"/>
      <c r="P274" s="1"/>
      <c r="Q274" s="1"/>
      <c r="R274" s="1"/>
      <c r="S274" s="1"/>
      <c r="T274" s="1"/>
      <c r="U274" s="1"/>
    </row>
    <row r="275" spans="2:21" ht="15.75" customHeight="1">
      <c r="B275" s="1"/>
      <c r="C275" s="1"/>
      <c r="D275" s="1"/>
      <c r="E275" s="1"/>
      <c r="F275" s="1"/>
      <c r="G275" s="1"/>
      <c r="H275" s="1"/>
      <c r="I275" s="1"/>
      <c r="J275" s="1"/>
      <c r="K275" s="1"/>
      <c r="L275" s="1"/>
      <c r="M275" s="1"/>
      <c r="N275" s="1"/>
      <c r="O275" s="1"/>
      <c r="P275" s="1"/>
      <c r="Q275" s="1"/>
      <c r="R275" s="1"/>
      <c r="S275" s="1"/>
      <c r="T275" s="1"/>
      <c r="U275" s="1"/>
    </row>
    <row r="276" spans="2:21" ht="15.75" customHeight="1">
      <c r="B276" s="1"/>
      <c r="C276" s="1"/>
      <c r="D276" s="1"/>
      <c r="E276" s="1"/>
      <c r="F276" s="1"/>
      <c r="G276" s="1"/>
      <c r="H276" s="1"/>
      <c r="I276" s="1"/>
      <c r="J276" s="1"/>
      <c r="K276" s="1"/>
      <c r="L276" s="1"/>
      <c r="M276" s="1"/>
      <c r="N276" s="1"/>
      <c r="O276" s="1"/>
      <c r="P276" s="1"/>
      <c r="Q276" s="1"/>
      <c r="R276" s="1"/>
      <c r="S276" s="1"/>
      <c r="T276" s="1"/>
      <c r="U276" s="1"/>
    </row>
    <row r="277" spans="2:21" ht="15.75" customHeight="1">
      <c r="B277" s="1"/>
      <c r="C277" s="1"/>
      <c r="D277" s="1"/>
      <c r="E277" s="1"/>
      <c r="F277" s="1"/>
      <c r="G277" s="1"/>
      <c r="H277" s="1"/>
      <c r="I277" s="1"/>
      <c r="J277" s="1"/>
      <c r="K277" s="1"/>
      <c r="L277" s="1"/>
      <c r="M277" s="1"/>
      <c r="N277" s="1"/>
      <c r="O277" s="1"/>
      <c r="P277" s="1"/>
      <c r="Q277" s="1"/>
      <c r="R277" s="1"/>
      <c r="S277" s="1"/>
      <c r="T277" s="1"/>
      <c r="U277" s="1"/>
    </row>
    <row r="278" spans="2:21" ht="15.75" customHeight="1">
      <c r="B278" s="1"/>
      <c r="C278" s="1"/>
      <c r="D278" s="1"/>
      <c r="E278" s="1"/>
      <c r="F278" s="1"/>
      <c r="G278" s="1"/>
      <c r="H278" s="1"/>
      <c r="I278" s="1"/>
      <c r="J278" s="1"/>
      <c r="K278" s="1"/>
      <c r="L278" s="1"/>
      <c r="M278" s="1"/>
      <c r="N278" s="1"/>
      <c r="O278" s="1"/>
      <c r="P278" s="1"/>
      <c r="Q278" s="1"/>
      <c r="R278" s="1"/>
      <c r="S278" s="1"/>
      <c r="T278" s="1"/>
      <c r="U278" s="1"/>
    </row>
    <row r="279" spans="2:21" ht="15.75" customHeight="1">
      <c r="B279" s="1"/>
      <c r="C279" s="1"/>
      <c r="D279" s="1"/>
      <c r="E279" s="1"/>
      <c r="F279" s="1"/>
      <c r="G279" s="1"/>
      <c r="H279" s="1"/>
      <c r="I279" s="1"/>
      <c r="J279" s="1"/>
      <c r="K279" s="1"/>
      <c r="L279" s="1"/>
      <c r="M279" s="1"/>
      <c r="N279" s="1"/>
      <c r="O279" s="1"/>
      <c r="P279" s="1"/>
      <c r="Q279" s="1"/>
      <c r="R279" s="1"/>
      <c r="S279" s="1"/>
      <c r="T279" s="1"/>
      <c r="U279" s="1"/>
    </row>
    <row r="280" spans="2:21" ht="15.75" customHeight="1">
      <c r="B280" s="1"/>
      <c r="C280" s="1"/>
      <c r="D280" s="1"/>
      <c r="E280" s="1"/>
      <c r="F280" s="1"/>
      <c r="G280" s="1"/>
      <c r="H280" s="1"/>
      <c r="I280" s="1"/>
      <c r="J280" s="1"/>
      <c r="K280" s="1"/>
      <c r="L280" s="1"/>
      <c r="M280" s="1"/>
      <c r="N280" s="1"/>
      <c r="O280" s="1"/>
      <c r="P280" s="1"/>
      <c r="Q280" s="1"/>
      <c r="R280" s="1"/>
      <c r="S280" s="1"/>
      <c r="T280" s="1"/>
      <c r="U280" s="1"/>
    </row>
    <row r="281" spans="2:21" ht="15.75" customHeight="1">
      <c r="B281" s="1"/>
      <c r="C281" s="1"/>
      <c r="D281" s="1"/>
      <c r="E281" s="1"/>
      <c r="F281" s="1"/>
      <c r="G281" s="1"/>
      <c r="H281" s="1"/>
      <c r="I281" s="1"/>
      <c r="J281" s="1"/>
      <c r="K281" s="1"/>
      <c r="L281" s="1"/>
      <c r="M281" s="1"/>
      <c r="N281" s="1"/>
      <c r="O281" s="1"/>
      <c r="P281" s="1"/>
      <c r="Q281" s="1"/>
      <c r="R281" s="1"/>
      <c r="S281" s="1"/>
      <c r="T281" s="1"/>
      <c r="U281" s="1"/>
    </row>
    <row r="282" spans="2:21" ht="15.75" customHeight="1">
      <c r="B282" s="1"/>
      <c r="C282" s="1"/>
      <c r="D282" s="1"/>
      <c r="E282" s="1"/>
      <c r="F282" s="1"/>
      <c r="G282" s="1"/>
      <c r="H282" s="1"/>
      <c r="I282" s="1"/>
      <c r="J282" s="1"/>
      <c r="K282" s="1"/>
      <c r="L282" s="1"/>
      <c r="M282" s="1"/>
      <c r="N282" s="1"/>
      <c r="O282" s="1"/>
      <c r="P282" s="1"/>
      <c r="Q282" s="1"/>
      <c r="R282" s="1"/>
      <c r="S282" s="1"/>
      <c r="T282" s="1"/>
      <c r="U282" s="1"/>
    </row>
    <row r="283" spans="2:21" ht="15.75" customHeight="1">
      <c r="B283" s="1"/>
      <c r="C283" s="1"/>
      <c r="D283" s="1"/>
      <c r="E283" s="1"/>
      <c r="F283" s="1"/>
      <c r="G283" s="1"/>
      <c r="H283" s="1"/>
      <c r="I283" s="1"/>
      <c r="J283" s="1"/>
      <c r="K283" s="1"/>
      <c r="L283" s="1"/>
      <c r="M283" s="1"/>
      <c r="N283" s="1"/>
      <c r="O283" s="1"/>
      <c r="P283" s="1"/>
      <c r="Q283" s="1"/>
      <c r="R283" s="1"/>
      <c r="S283" s="1"/>
      <c r="T283" s="1"/>
      <c r="U283" s="1"/>
    </row>
    <row r="284" spans="2:21" ht="15.75" customHeight="1">
      <c r="B284" s="1"/>
      <c r="C284" s="1"/>
      <c r="D284" s="1"/>
      <c r="E284" s="1"/>
      <c r="F284" s="1"/>
      <c r="G284" s="1"/>
      <c r="H284" s="1"/>
      <c r="I284" s="1"/>
      <c r="J284" s="1"/>
      <c r="K284" s="1"/>
      <c r="L284" s="1"/>
      <c r="M284" s="1"/>
      <c r="N284" s="1"/>
      <c r="O284" s="1"/>
      <c r="P284" s="1"/>
      <c r="Q284" s="1"/>
      <c r="R284" s="1"/>
      <c r="S284" s="1"/>
      <c r="T284" s="1"/>
      <c r="U284" s="1"/>
    </row>
    <row r="285" spans="2:21" ht="15.75" customHeight="1">
      <c r="B285" s="1"/>
      <c r="C285" s="1"/>
      <c r="D285" s="1"/>
      <c r="E285" s="1"/>
      <c r="F285" s="1"/>
      <c r="G285" s="1"/>
      <c r="H285" s="1"/>
      <c r="I285" s="1"/>
      <c r="J285" s="1"/>
      <c r="K285" s="1"/>
      <c r="L285" s="1"/>
      <c r="M285" s="1"/>
      <c r="N285" s="1"/>
      <c r="O285" s="1"/>
      <c r="P285" s="1"/>
      <c r="Q285" s="1"/>
      <c r="R285" s="1"/>
      <c r="S285" s="1"/>
      <c r="T285" s="1"/>
      <c r="U285" s="1"/>
    </row>
    <row r="286" spans="2:21" ht="15.75" customHeight="1">
      <c r="B286" s="1"/>
      <c r="C286" s="1"/>
      <c r="D286" s="1"/>
      <c r="E286" s="1"/>
      <c r="F286" s="1"/>
      <c r="G286" s="1"/>
      <c r="H286" s="1"/>
      <c r="I286" s="1"/>
      <c r="J286" s="1"/>
      <c r="K286" s="1"/>
      <c r="L286" s="1"/>
      <c r="M286" s="1"/>
      <c r="N286" s="1"/>
      <c r="O286" s="1"/>
      <c r="P286" s="1"/>
      <c r="Q286" s="1"/>
      <c r="R286" s="1"/>
      <c r="S286" s="1"/>
      <c r="T286" s="1"/>
      <c r="U286" s="1"/>
    </row>
    <row r="287" spans="2:21" ht="15.75" customHeight="1">
      <c r="B287" s="1"/>
      <c r="C287" s="1"/>
      <c r="D287" s="1"/>
      <c r="E287" s="1"/>
      <c r="F287" s="1"/>
      <c r="G287" s="1"/>
      <c r="H287" s="1"/>
      <c r="I287" s="1"/>
      <c r="J287" s="1"/>
      <c r="K287" s="1"/>
      <c r="L287" s="1"/>
      <c r="M287" s="1"/>
      <c r="N287" s="1"/>
      <c r="O287" s="1"/>
      <c r="P287" s="1"/>
      <c r="Q287" s="1"/>
      <c r="R287" s="1"/>
      <c r="S287" s="1"/>
      <c r="T287" s="1"/>
      <c r="U287" s="1"/>
    </row>
    <row r="288" spans="2:21" ht="15.75" customHeight="1">
      <c r="B288" s="1"/>
      <c r="C288" s="1"/>
      <c r="D288" s="1"/>
      <c r="E288" s="1"/>
      <c r="F288" s="1"/>
      <c r="G288" s="1"/>
      <c r="H288" s="1"/>
      <c r="I288" s="1"/>
      <c r="J288" s="1"/>
      <c r="K288" s="1"/>
      <c r="L288" s="1"/>
      <c r="M288" s="1"/>
      <c r="N288" s="1"/>
      <c r="O288" s="1"/>
      <c r="P288" s="1"/>
      <c r="Q288" s="1"/>
      <c r="R288" s="1"/>
      <c r="S288" s="1"/>
      <c r="T288" s="1"/>
      <c r="U288" s="1"/>
    </row>
    <row r="289" spans="2:21" ht="15.75" customHeight="1">
      <c r="B289" s="1"/>
      <c r="C289" s="1"/>
      <c r="D289" s="1"/>
      <c r="E289" s="1"/>
      <c r="F289" s="1"/>
      <c r="G289" s="1"/>
      <c r="H289" s="1"/>
      <c r="I289" s="1"/>
      <c r="J289" s="1"/>
      <c r="K289" s="1"/>
      <c r="L289" s="1"/>
      <c r="M289" s="1"/>
      <c r="N289" s="1"/>
      <c r="O289" s="1"/>
      <c r="P289" s="1"/>
      <c r="Q289" s="1"/>
      <c r="R289" s="1"/>
      <c r="S289" s="1"/>
      <c r="T289" s="1"/>
      <c r="U289" s="1"/>
    </row>
    <row r="290" spans="2:21" ht="15.75" customHeight="1">
      <c r="B290" s="1"/>
      <c r="C290" s="1"/>
      <c r="D290" s="1"/>
      <c r="E290" s="1"/>
      <c r="F290" s="1"/>
      <c r="G290" s="1"/>
      <c r="H290" s="1"/>
      <c r="I290" s="1"/>
      <c r="J290" s="1"/>
      <c r="K290" s="1"/>
      <c r="L290" s="1"/>
      <c r="M290" s="1"/>
      <c r="N290" s="1"/>
      <c r="O290" s="1"/>
      <c r="P290" s="1"/>
      <c r="Q290" s="1"/>
      <c r="R290" s="1"/>
      <c r="S290" s="1"/>
      <c r="T290" s="1"/>
      <c r="U290" s="1"/>
    </row>
    <row r="291" spans="2:21" ht="15.75" customHeight="1">
      <c r="B291" s="1"/>
      <c r="C291" s="1"/>
      <c r="D291" s="1"/>
      <c r="E291" s="1"/>
      <c r="F291" s="1"/>
      <c r="G291" s="1"/>
      <c r="H291" s="1"/>
      <c r="I291" s="1"/>
      <c r="J291" s="1"/>
      <c r="K291" s="1"/>
      <c r="L291" s="1"/>
      <c r="M291" s="1"/>
      <c r="N291" s="1"/>
      <c r="O291" s="1"/>
      <c r="P291" s="1"/>
      <c r="Q291" s="1"/>
      <c r="R291" s="1"/>
      <c r="S291" s="1"/>
      <c r="T291" s="1"/>
      <c r="U291" s="1"/>
    </row>
    <row r="292" spans="2:21" ht="15.75" customHeight="1">
      <c r="B292" s="1"/>
      <c r="C292" s="1"/>
      <c r="D292" s="1"/>
      <c r="E292" s="1"/>
      <c r="F292" s="1"/>
      <c r="G292" s="1"/>
      <c r="H292" s="1"/>
      <c r="I292" s="1"/>
      <c r="J292" s="1"/>
      <c r="K292" s="1"/>
      <c r="L292" s="1"/>
      <c r="M292" s="1"/>
      <c r="N292" s="1"/>
      <c r="O292" s="1"/>
      <c r="P292" s="1"/>
      <c r="Q292" s="1"/>
      <c r="R292" s="1"/>
      <c r="S292" s="1"/>
      <c r="T292" s="1"/>
      <c r="U292" s="1"/>
    </row>
    <row r="293" spans="2:21" ht="15.75" customHeight="1">
      <c r="B293" s="1"/>
      <c r="C293" s="1"/>
      <c r="D293" s="1"/>
      <c r="E293" s="1"/>
      <c r="F293" s="1"/>
      <c r="G293" s="1"/>
      <c r="H293" s="1"/>
      <c r="I293" s="1"/>
      <c r="J293" s="1"/>
      <c r="K293" s="1"/>
      <c r="L293" s="1"/>
      <c r="M293" s="1"/>
      <c r="N293" s="1"/>
      <c r="O293" s="1"/>
      <c r="P293" s="1"/>
      <c r="Q293" s="1"/>
      <c r="R293" s="1"/>
      <c r="S293" s="1"/>
      <c r="T293" s="1"/>
      <c r="U293" s="1"/>
    </row>
    <row r="294" spans="2:21" ht="15.75" customHeight="1">
      <c r="B294" s="1"/>
      <c r="C294" s="1"/>
      <c r="D294" s="1"/>
      <c r="E294" s="1"/>
      <c r="F294" s="1"/>
      <c r="G294" s="1"/>
      <c r="H294" s="1"/>
      <c r="I294" s="1"/>
      <c r="J294" s="1"/>
      <c r="K294" s="1"/>
      <c r="L294" s="1"/>
      <c r="M294" s="1"/>
      <c r="N294" s="1"/>
      <c r="O294" s="1"/>
      <c r="P294" s="1"/>
      <c r="Q294" s="1"/>
      <c r="R294" s="1"/>
      <c r="S294" s="1"/>
      <c r="T294" s="1"/>
      <c r="U294" s="1"/>
    </row>
    <row r="295" spans="2:21" ht="15.75" customHeight="1">
      <c r="B295" s="1"/>
      <c r="C295" s="1"/>
      <c r="D295" s="1"/>
      <c r="E295" s="1"/>
      <c r="F295" s="1"/>
      <c r="G295" s="1"/>
      <c r="H295" s="1"/>
      <c r="I295" s="1"/>
      <c r="J295" s="1"/>
      <c r="K295" s="1"/>
      <c r="L295" s="1"/>
      <c r="M295" s="1"/>
      <c r="N295" s="1"/>
      <c r="O295" s="1"/>
      <c r="P295" s="1"/>
      <c r="Q295" s="1"/>
      <c r="R295" s="1"/>
      <c r="S295" s="1"/>
      <c r="T295" s="1"/>
      <c r="U295" s="1"/>
    </row>
    <row r="296" spans="2:21" ht="15.75" customHeight="1">
      <c r="B296" s="1"/>
      <c r="C296" s="1"/>
      <c r="D296" s="1"/>
      <c r="E296" s="1"/>
      <c r="F296" s="1"/>
      <c r="G296" s="1"/>
      <c r="H296" s="1"/>
      <c r="I296" s="1"/>
      <c r="J296" s="1"/>
      <c r="K296" s="1"/>
      <c r="L296" s="1"/>
      <c r="M296" s="1"/>
      <c r="N296" s="1"/>
      <c r="O296" s="1"/>
      <c r="P296" s="1"/>
      <c r="Q296" s="1"/>
      <c r="R296" s="1"/>
      <c r="S296" s="1"/>
      <c r="T296" s="1"/>
      <c r="U296" s="1"/>
    </row>
    <row r="297" spans="2:21" ht="15.75" customHeight="1">
      <c r="B297" s="1"/>
      <c r="C297" s="1"/>
      <c r="D297" s="1"/>
      <c r="E297" s="1"/>
      <c r="F297" s="1"/>
      <c r="G297" s="1"/>
      <c r="H297" s="1"/>
      <c r="I297" s="1"/>
      <c r="J297" s="1"/>
      <c r="K297" s="1"/>
      <c r="L297" s="1"/>
      <c r="M297" s="1"/>
      <c r="N297" s="1"/>
      <c r="O297" s="1"/>
      <c r="P297" s="1"/>
      <c r="Q297" s="1"/>
      <c r="R297" s="1"/>
      <c r="S297" s="1"/>
      <c r="T297" s="1"/>
      <c r="U297" s="1"/>
    </row>
    <row r="298" spans="2:21" ht="15.75" customHeight="1">
      <c r="B298" s="1"/>
      <c r="C298" s="1"/>
      <c r="D298" s="1"/>
      <c r="E298" s="1"/>
      <c r="F298" s="1"/>
      <c r="G298" s="1"/>
      <c r="H298" s="1"/>
      <c r="I298" s="1"/>
      <c r="J298" s="1"/>
      <c r="K298" s="1"/>
      <c r="L298" s="1"/>
      <c r="M298" s="1"/>
      <c r="N298" s="1"/>
      <c r="O298" s="1"/>
      <c r="P298" s="1"/>
      <c r="Q298" s="1"/>
      <c r="R298" s="1"/>
      <c r="S298" s="1"/>
      <c r="T298" s="1"/>
      <c r="U298" s="1"/>
    </row>
    <row r="299" spans="2:21" ht="15.75" customHeight="1">
      <c r="B299" s="1"/>
      <c r="C299" s="1"/>
      <c r="D299" s="1"/>
      <c r="E299" s="1"/>
      <c r="F299" s="1"/>
      <c r="G299" s="1"/>
      <c r="H299" s="1"/>
      <c r="I299" s="1"/>
      <c r="J299" s="1"/>
      <c r="K299" s="1"/>
      <c r="L299" s="1"/>
      <c r="M299" s="1"/>
      <c r="N299" s="1"/>
      <c r="O299" s="1"/>
      <c r="P299" s="1"/>
      <c r="Q299" s="1"/>
      <c r="R299" s="1"/>
      <c r="S299" s="1"/>
      <c r="T299" s="1"/>
      <c r="U299" s="1"/>
    </row>
    <row r="300" spans="2:21" ht="15.75" customHeight="1">
      <c r="B300" s="1"/>
      <c r="C300" s="1"/>
      <c r="D300" s="1"/>
      <c r="E300" s="1"/>
      <c r="F300" s="1"/>
      <c r="G300" s="1"/>
      <c r="H300" s="1"/>
      <c r="I300" s="1"/>
      <c r="J300" s="1"/>
      <c r="K300" s="1"/>
      <c r="L300" s="1"/>
      <c r="M300" s="1"/>
      <c r="N300" s="1"/>
      <c r="O300" s="1"/>
      <c r="P300" s="1"/>
      <c r="Q300" s="1"/>
      <c r="R300" s="1"/>
      <c r="S300" s="1"/>
      <c r="T300" s="1"/>
      <c r="U300" s="1"/>
    </row>
    <row r="301" spans="2:21" ht="15.75" customHeight="1">
      <c r="B301" s="1"/>
      <c r="C301" s="1"/>
      <c r="D301" s="1"/>
      <c r="E301" s="1"/>
      <c r="F301" s="1"/>
      <c r="G301" s="1"/>
      <c r="H301" s="1"/>
      <c r="I301" s="1"/>
      <c r="J301" s="1"/>
      <c r="K301" s="1"/>
      <c r="L301" s="1"/>
      <c r="M301" s="1"/>
      <c r="N301" s="1"/>
      <c r="O301" s="1"/>
      <c r="P301" s="1"/>
      <c r="Q301" s="1"/>
      <c r="R301" s="1"/>
      <c r="S301" s="1"/>
      <c r="T301" s="1"/>
      <c r="U301" s="1"/>
    </row>
    <row r="302" spans="2:21" ht="15.75" customHeight="1">
      <c r="B302" s="1"/>
      <c r="C302" s="1"/>
      <c r="D302" s="1"/>
      <c r="E302" s="1"/>
      <c r="F302" s="1"/>
      <c r="G302" s="1"/>
      <c r="H302" s="1"/>
      <c r="I302" s="1"/>
      <c r="J302" s="1"/>
      <c r="K302" s="1"/>
      <c r="L302" s="1"/>
      <c r="M302" s="1"/>
      <c r="N302" s="1"/>
      <c r="O302" s="1"/>
      <c r="P302" s="1"/>
      <c r="Q302" s="1"/>
      <c r="R302" s="1"/>
      <c r="S302" s="1"/>
      <c r="T302" s="1"/>
      <c r="U302" s="1"/>
    </row>
    <row r="303" spans="2:21" ht="15.75" customHeight="1">
      <c r="B303" s="1"/>
      <c r="C303" s="1"/>
      <c r="D303" s="1"/>
      <c r="E303" s="1"/>
      <c r="F303" s="1"/>
      <c r="G303" s="1"/>
      <c r="H303" s="1"/>
      <c r="I303" s="1"/>
      <c r="J303" s="1"/>
      <c r="K303" s="1"/>
      <c r="L303" s="1"/>
      <c r="M303" s="1"/>
      <c r="N303" s="1"/>
      <c r="O303" s="1"/>
      <c r="P303" s="1"/>
      <c r="Q303" s="1"/>
      <c r="R303" s="1"/>
      <c r="S303" s="1"/>
      <c r="T303" s="1"/>
      <c r="U303" s="1"/>
    </row>
    <row r="304" spans="2:21" ht="15.75" customHeight="1">
      <c r="B304" s="1"/>
      <c r="C304" s="1"/>
      <c r="D304" s="1"/>
      <c r="E304" s="1"/>
      <c r="F304" s="1"/>
      <c r="G304" s="1"/>
      <c r="H304" s="1"/>
      <c r="I304" s="1"/>
      <c r="J304" s="1"/>
      <c r="K304" s="1"/>
      <c r="L304" s="1"/>
      <c r="M304" s="1"/>
      <c r="N304" s="1"/>
      <c r="O304" s="1"/>
      <c r="P304" s="1"/>
      <c r="Q304" s="1"/>
      <c r="R304" s="1"/>
      <c r="S304" s="1"/>
      <c r="T304" s="1"/>
      <c r="U304" s="1"/>
    </row>
    <row r="305" spans="2:21" ht="15.75" customHeight="1">
      <c r="B305" s="1"/>
      <c r="C305" s="1"/>
      <c r="D305" s="1"/>
      <c r="E305" s="1"/>
      <c r="F305" s="1"/>
      <c r="G305" s="1"/>
      <c r="H305" s="1"/>
      <c r="I305" s="1"/>
      <c r="J305" s="1"/>
      <c r="K305" s="1"/>
      <c r="L305" s="1"/>
      <c r="M305" s="1"/>
      <c r="N305" s="1"/>
      <c r="O305" s="1"/>
      <c r="P305" s="1"/>
      <c r="Q305" s="1"/>
      <c r="R305" s="1"/>
      <c r="S305" s="1"/>
      <c r="T305" s="1"/>
      <c r="U305" s="1"/>
    </row>
    <row r="306" spans="2:21" ht="15.75" customHeight="1">
      <c r="B306" s="1"/>
      <c r="C306" s="1"/>
      <c r="D306" s="1"/>
      <c r="E306" s="1"/>
      <c r="F306" s="1"/>
      <c r="G306" s="1"/>
      <c r="H306" s="1"/>
      <c r="I306" s="1"/>
      <c r="J306" s="1"/>
      <c r="K306" s="1"/>
      <c r="L306" s="1"/>
      <c r="M306" s="1"/>
      <c r="N306" s="1"/>
      <c r="O306" s="1"/>
      <c r="P306" s="1"/>
      <c r="Q306" s="1"/>
      <c r="R306" s="1"/>
      <c r="S306" s="1"/>
      <c r="T306" s="1"/>
      <c r="U306" s="1"/>
    </row>
    <row r="307" spans="2:21" ht="15.75" customHeight="1">
      <c r="B307" s="1"/>
      <c r="C307" s="1"/>
      <c r="D307" s="1"/>
      <c r="E307" s="1"/>
      <c r="F307" s="1"/>
      <c r="G307" s="1"/>
      <c r="H307" s="1"/>
      <c r="I307" s="1"/>
      <c r="J307" s="1"/>
      <c r="K307" s="1"/>
      <c r="L307" s="1"/>
      <c r="M307" s="1"/>
      <c r="N307" s="1"/>
      <c r="O307" s="1"/>
      <c r="P307" s="1"/>
      <c r="Q307" s="1"/>
      <c r="R307" s="1"/>
      <c r="S307" s="1"/>
      <c r="T307" s="1"/>
      <c r="U307" s="1"/>
    </row>
    <row r="308" spans="2:21" ht="15.75" customHeight="1">
      <c r="B308" s="1"/>
      <c r="C308" s="1"/>
      <c r="D308" s="1"/>
      <c r="E308" s="1"/>
      <c r="F308" s="1"/>
      <c r="G308" s="1"/>
      <c r="H308" s="1"/>
      <c r="I308" s="1"/>
      <c r="J308" s="1"/>
      <c r="K308" s="1"/>
      <c r="L308" s="1"/>
      <c r="M308" s="1"/>
      <c r="N308" s="1"/>
      <c r="O308" s="1"/>
      <c r="P308" s="1"/>
      <c r="Q308" s="1"/>
      <c r="R308" s="1"/>
      <c r="S308" s="1"/>
      <c r="T308" s="1"/>
      <c r="U308" s="1"/>
    </row>
    <row r="309" spans="2:21" ht="15.75" customHeight="1">
      <c r="B309" s="1"/>
      <c r="C309" s="1"/>
      <c r="D309" s="1"/>
      <c r="E309" s="1"/>
      <c r="F309" s="1"/>
      <c r="G309" s="1"/>
      <c r="H309" s="1"/>
      <c r="I309" s="1"/>
      <c r="J309" s="1"/>
      <c r="K309" s="1"/>
      <c r="L309" s="1"/>
      <c r="M309" s="1"/>
      <c r="N309" s="1"/>
      <c r="O309" s="1"/>
      <c r="P309" s="1"/>
      <c r="Q309" s="1"/>
      <c r="R309" s="1"/>
      <c r="S309" s="1"/>
      <c r="T309" s="1"/>
      <c r="U309" s="1"/>
    </row>
    <row r="310" spans="2:21" ht="15.75" customHeight="1">
      <c r="B310" s="1"/>
      <c r="C310" s="1"/>
      <c r="D310" s="1"/>
      <c r="E310" s="1"/>
      <c r="F310" s="1"/>
      <c r="G310" s="1"/>
      <c r="H310" s="1"/>
      <c r="I310" s="1"/>
      <c r="J310" s="1"/>
      <c r="K310" s="1"/>
      <c r="L310" s="1"/>
      <c r="M310" s="1"/>
      <c r="N310" s="1"/>
      <c r="O310" s="1"/>
      <c r="P310" s="1"/>
      <c r="Q310" s="1"/>
      <c r="R310" s="1"/>
      <c r="S310" s="1"/>
      <c r="T310" s="1"/>
      <c r="U310" s="1"/>
    </row>
    <row r="311" spans="2:21" ht="15.75" customHeight="1">
      <c r="B311" s="1"/>
      <c r="C311" s="1"/>
      <c r="D311" s="1"/>
      <c r="E311" s="1"/>
      <c r="F311" s="1"/>
      <c r="G311" s="1"/>
      <c r="H311" s="1"/>
      <c r="I311" s="1"/>
      <c r="J311" s="1"/>
      <c r="K311" s="1"/>
      <c r="L311" s="1"/>
      <c r="M311" s="1"/>
      <c r="N311" s="1"/>
      <c r="O311" s="1"/>
      <c r="P311" s="1"/>
      <c r="Q311" s="1"/>
      <c r="R311" s="1"/>
      <c r="S311" s="1"/>
      <c r="T311" s="1"/>
      <c r="U311" s="1"/>
    </row>
    <row r="312" spans="2:21" ht="15.75" customHeight="1">
      <c r="B312" s="1"/>
      <c r="C312" s="1"/>
      <c r="D312" s="1"/>
      <c r="E312" s="1"/>
      <c r="F312" s="1"/>
      <c r="G312" s="1"/>
      <c r="H312" s="1"/>
      <c r="I312" s="1"/>
      <c r="J312" s="1"/>
      <c r="K312" s="1"/>
      <c r="L312" s="1"/>
      <c r="M312" s="1"/>
      <c r="N312" s="1"/>
      <c r="O312" s="1"/>
      <c r="P312" s="1"/>
      <c r="Q312" s="1"/>
      <c r="R312" s="1"/>
      <c r="S312" s="1"/>
      <c r="T312" s="1"/>
      <c r="U312" s="1"/>
    </row>
    <row r="313" spans="2:21" ht="15.75" customHeight="1">
      <c r="B313" s="1"/>
      <c r="C313" s="1"/>
      <c r="D313" s="1"/>
      <c r="E313" s="1"/>
      <c r="F313" s="1"/>
      <c r="G313" s="1"/>
      <c r="H313" s="1"/>
      <c r="I313" s="1"/>
      <c r="J313" s="1"/>
      <c r="K313" s="1"/>
      <c r="L313" s="1"/>
      <c r="M313" s="1"/>
      <c r="N313" s="1"/>
      <c r="O313" s="1"/>
      <c r="P313" s="1"/>
      <c r="Q313" s="1"/>
      <c r="R313" s="1"/>
      <c r="S313" s="1"/>
      <c r="T313" s="1"/>
      <c r="U313" s="1"/>
    </row>
    <row r="314" spans="2:21" ht="15.75" customHeight="1">
      <c r="B314" s="1"/>
      <c r="C314" s="1"/>
      <c r="D314" s="1"/>
      <c r="E314" s="1"/>
      <c r="F314" s="1"/>
      <c r="G314" s="1"/>
      <c r="H314" s="1"/>
      <c r="I314" s="1"/>
      <c r="J314" s="1"/>
      <c r="K314" s="1"/>
      <c r="L314" s="1"/>
      <c r="M314" s="1"/>
      <c r="N314" s="1"/>
      <c r="O314" s="1"/>
      <c r="P314" s="1"/>
      <c r="Q314" s="1"/>
      <c r="R314" s="1"/>
      <c r="S314" s="1"/>
      <c r="T314" s="1"/>
      <c r="U314" s="1"/>
    </row>
    <row r="315" spans="2:21" ht="15.75" customHeight="1">
      <c r="B315" s="1"/>
      <c r="C315" s="1"/>
      <c r="D315" s="1"/>
      <c r="E315" s="1"/>
      <c r="F315" s="1"/>
      <c r="G315" s="1"/>
      <c r="H315" s="1"/>
      <c r="I315" s="1"/>
      <c r="J315" s="1"/>
      <c r="K315" s="1"/>
      <c r="L315" s="1"/>
      <c r="M315" s="1"/>
      <c r="N315" s="1"/>
      <c r="O315" s="1"/>
      <c r="P315" s="1"/>
      <c r="Q315" s="1"/>
      <c r="R315" s="1"/>
      <c r="S315" s="1"/>
      <c r="T315" s="1"/>
      <c r="U315" s="1"/>
    </row>
    <row r="316" spans="2:21" ht="15.75" customHeight="1">
      <c r="B316" s="1"/>
      <c r="C316" s="1"/>
      <c r="D316" s="1"/>
      <c r="E316" s="1"/>
      <c r="F316" s="1"/>
      <c r="G316" s="1"/>
      <c r="H316" s="1"/>
      <c r="I316" s="1"/>
      <c r="J316" s="1"/>
      <c r="K316" s="1"/>
      <c r="L316" s="1"/>
      <c r="M316" s="1"/>
      <c r="N316" s="1"/>
      <c r="O316" s="1"/>
      <c r="P316" s="1"/>
      <c r="Q316" s="1"/>
      <c r="R316" s="1"/>
      <c r="S316" s="1"/>
      <c r="T316" s="1"/>
      <c r="U316" s="1"/>
    </row>
    <row r="317" spans="2:21" ht="15.75" customHeight="1">
      <c r="B317" s="1"/>
      <c r="C317" s="1"/>
      <c r="D317" s="1"/>
      <c r="E317" s="1"/>
      <c r="F317" s="1"/>
      <c r="G317" s="1"/>
      <c r="H317" s="1"/>
      <c r="I317" s="1"/>
      <c r="J317" s="1"/>
      <c r="K317" s="1"/>
      <c r="L317" s="1"/>
      <c r="M317" s="1"/>
      <c r="N317" s="1"/>
      <c r="O317" s="1"/>
      <c r="P317" s="1"/>
      <c r="Q317" s="1"/>
      <c r="R317" s="1"/>
      <c r="S317" s="1"/>
      <c r="T317" s="1"/>
      <c r="U317" s="1"/>
    </row>
    <row r="318" spans="2:21" ht="15.75" customHeight="1">
      <c r="B318" s="1"/>
      <c r="C318" s="1"/>
      <c r="D318" s="1"/>
      <c r="E318" s="1"/>
      <c r="F318" s="1"/>
      <c r="G318" s="1"/>
      <c r="H318" s="1"/>
      <c r="I318" s="1"/>
      <c r="J318" s="1"/>
      <c r="K318" s="1"/>
      <c r="L318" s="1"/>
      <c r="M318" s="1"/>
      <c r="N318" s="1"/>
      <c r="O318" s="1"/>
      <c r="P318" s="1"/>
      <c r="Q318" s="1"/>
      <c r="R318" s="1"/>
      <c r="S318" s="1"/>
      <c r="T318" s="1"/>
      <c r="U318" s="1"/>
    </row>
    <row r="319" spans="2:21" ht="15.75" customHeight="1">
      <c r="B319" s="1"/>
      <c r="C319" s="1"/>
      <c r="D319" s="1"/>
      <c r="E319" s="1"/>
      <c r="F319" s="1"/>
      <c r="G319" s="1"/>
      <c r="H319" s="1"/>
      <c r="I319" s="1"/>
      <c r="J319" s="1"/>
      <c r="K319" s="1"/>
      <c r="L319" s="1"/>
      <c r="M319" s="1"/>
      <c r="N319" s="1"/>
      <c r="O319" s="1"/>
      <c r="P319" s="1"/>
      <c r="Q319" s="1"/>
      <c r="R319" s="1"/>
      <c r="S319" s="1"/>
      <c r="T319" s="1"/>
      <c r="U319" s="1"/>
    </row>
    <row r="320" spans="2:21" ht="15.75" customHeight="1">
      <c r="B320" s="1"/>
      <c r="C320" s="1"/>
      <c r="D320" s="1"/>
      <c r="E320" s="1"/>
      <c r="F320" s="1"/>
      <c r="G320" s="1"/>
      <c r="H320" s="1"/>
      <c r="I320" s="1"/>
      <c r="J320" s="1"/>
      <c r="K320" s="1"/>
      <c r="L320" s="1"/>
      <c r="M320" s="1"/>
      <c r="N320" s="1"/>
      <c r="O320" s="1"/>
      <c r="P320" s="1"/>
      <c r="Q320" s="1"/>
      <c r="R320" s="1"/>
      <c r="S320" s="1"/>
      <c r="T320" s="1"/>
      <c r="U320" s="1"/>
    </row>
    <row r="321" spans="2:21" ht="15.75" customHeight="1">
      <c r="B321" s="1"/>
      <c r="C321" s="1"/>
      <c r="D321" s="1"/>
      <c r="E321" s="1"/>
      <c r="F321" s="1"/>
      <c r="G321" s="1"/>
      <c r="H321" s="1"/>
      <c r="I321" s="1"/>
      <c r="J321" s="1"/>
      <c r="K321" s="1"/>
      <c r="L321" s="1"/>
      <c r="M321" s="1"/>
      <c r="N321" s="1"/>
      <c r="O321" s="1"/>
      <c r="P321" s="1"/>
      <c r="Q321" s="1"/>
      <c r="R321" s="1"/>
      <c r="S321" s="1"/>
      <c r="T321" s="1"/>
      <c r="U321" s="1"/>
    </row>
    <row r="322" spans="2:21" ht="15.75" customHeight="1">
      <c r="B322" s="1"/>
      <c r="C322" s="1"/>
      <c r="D322" s="1"/>
      <c r="E322" s="1"/>
      <c r="F322" s="1"/>
      <c r="G322" s="1"/>
      <c r="H322" s="1"/>
      <c r="I322" s="1"/>
      <c r="J322" s="1"/>
      <c r="K322" s="1"/>
      <c r="L322" s="1"/>
      <c r="M322" s="1"/>
      <c r="N322" s="1"/>
      <c r="O322" s="1"/>
      <c r="P322" s="1"/>
      <c r="Q322" s="1"/>
      <c r="R322" s="1"/>
      <c r="S322" s="1"/>
      <c r="T322" s="1"/>
      <c r="U322" s="1"/>
    </row>
    <row r="323" spans="2:21" ht="15.75" customHeight="1">
      <c r="B323" s="1"/>
      <c r="C323" s="1"/>
      <c r="D323" s="1"/>
      <c r="E323" s="1"/>
      <c r="F323" s="1"/>
      <c r="G323" s="1"/>
      <c r="H323" s="1"/>
      <c r="I323" s="1"/>
      <c r="J323" s="1"/>
      <c r="K323" s="1"/>
      <c r="L323" s="1"/>
      <c r="M323" s="1"/>
      <c r="N323" s="1"/>
      <c r="O323" s="1"/>
      <c r="P323" s="1"/>
      <c r="Q323" s="1"/>
      <c r="R323" s="1"/>
      <c r="S323" s="1"/>
      <c r="T323" s="1"/>
      <c r="U323" s="1"/>
    </row>
    <row r="324" spans="2:21" ht="15.75" customHeight="1">
      <c r="B324" s="1"/>
      <c r="C324" s="1"/>
      <c r="D324" s="1"/>
      <c r="E324" s="1"/>
      <c r="F324" s="1"/>
      <c r="G324" s="1"/>
      <c r="H324" s="1"/>
      <c r="I324" s="1"/>
      <c r="J324" s="1"/>
      <c r="K324" s="1"/>
      <c r="L324" s="1"/>
      <c r="M324" s="1"/>
      <c r="N324" s="1"/>
      <c r="O324" s="1"/>
      <c r="P324" s="1"/>
      <c r="Q324" s="1"/>
      <c r="R324" s="1"/>
      <c r="S324" s="1"/>
      <c r="T324" s="1"/>
      <c r="U324" s="1"/>
    </row>
    <row r="325" spans="2:21" ht="15.75" customHeight="1">
      <c r="B325" s="1"/>
      <c r="C325" s="1"/>
      <c r="D325" s="1"/>
      <c r="E325" s="1"/>
      <c r="F325" s="1"/>
      <c r="G325" s="1"/>
      <c r="H325" s="1"/>
      <c r="I325" s="1"/>
      <c r="J325" s="1"/>
      <c r="K325" s="1"/>
      <c r="L325" s="1"/>
      <c r="M325" s="1"/>
      <c r="N325" s="1"/>
      <c r="O325" s="1"/>
      <c r="P325" s="1"/>
      <c r="Q325" s="1"/>
      <c r="R325" s="1"/>
      <c r="S325" s="1"/>
      <c r="T325" s="1"/>
      <c r="U325" s="1"/>
    </row>
    <row r="326" spans="2:21" ht="15.75" customHeight="1">
      <c r="B326" s="1"/>
      <c r="C326" s="1"/>
      <c r="D326" s="1"/>
      <c r="E326" s="1"/>
      <c r="F326" s="1"/>
      <c r="G326" s="1"/>
      <c r="H326" s="1"/>
      <c r="I326" s="1"/>
      <c r="J326" s="1"/>
      <c r="K326" s="1"/>
      <c r="L326" s="1"/>
      <c r="M326" s="1"/>
      <c r="N326" s="1"/>
      <c r="O326" s="1"/>
      <c r="P326" s="1"/>
      <c r="Q326" s="1"/>
      <c r="R326" s="1"/>
      <c r="S326" s="1"/>
      <c r="T326" s="1"/>
      <c r="U326" s="1"/>
    </row>
    <row r="327" spans="2:21" ht="15.75" customHeight="1">
      <c r="B327" s="1"/>
      <c r="C327" s="1"/>
      <c r="D327" s="1"/>
      <c r="E327" s="1"/>
      <c r="F327" s="1"/>
      <c r="G327" s="1"/>
      <c r="H327" s="1"/>
      <c r="I327" s="1"/>
      <c r="J327" s="1"/>
      <c r="K327" s="1"/>
      <c r="L327" s="1"/>
      <c r="M327" s="1"/>
      <c r="N327" s="1"/>
      <c r="O327" s="1"/>
      <c r="P327" s="1"/>
      <c r="Q327" s="1"/>
      <c r="R327" s="1"/>
      <c r="S327" s="1"/>
      <c r="T327" s="1"/>
      <c r="U327" s="1"/>
    </row>
    <row r="328" spans="2:21" ht="15.75" customHeight="1">
      <c r="B328" s="1"/>
      <c r="C328" s="1"/>
      <c r="D328" s="1"/>
      <c r="E328" s="1"/>
      <c r="F328" s="1"/>
      <c r="G328" s="1"/>
      <c r="H328" s="1"/>
      <c r="I328" s="1"/>
      <c r="J328" s="1"/>
      <c r="K328" s="1"/>
      <c r="L328" s="1"/>
      <c r="M328" s="1"/>
      <c r="N328" s="1"/>
      <c r="O328" s="1"/>
      <c r="P328" s="1"/>
      <c r="Q328" s="1"/>
      <c r="R328" s="1"/>
      <c r="S328" s="1"/>
      <c r="T328" s="1"/>
      <c r="U328" s="1"/>
    </row>
    <row r="329" spans="2:21" ht="15.75" customHeight="1">
      <c r="B329" s="1"/>
      <c r="C329" s="1"/>
      <c r="D329" s="1"/>
      <c r="E329" s="1"/>
      <c r="F329" s="1"/>
      <c r="G329" s="1"/>
      <c r="H329" s="1"/>
      <c r="I329" s="1"/>
      <c r="J329" s="1"/>
      <c r="K329" s="1"/>
      <c r="L329" s="1"/>
      <c r="M329" s="1"/>
      <c r="N329" s="1"/>
      <c r="O329" s="1"/>
      <c r="P329" s="1"/>
      <c r="Q329" s="1"/>
      <c r="R329" s="1"/>
      <c r="S329" s="1"/>
      <c r="T329" s="1"/>
      <c r="U329" s="1"/>
    </row>
    <row r="330" spans="2:21" ht="15.75" customHeight="1">
      <c r="B330" s="1"/>
      <c r="C330" s="1"/>
      <c r="D330" s="1"/>
      <c r="E330" s="1"/>
      <c r="F330" s="1"/>
      <c r="G330" s="1"/>
      <c r="H330" s="1"/>
      <c r="I330" s="1"/>
      <c r="J330" s="1"/>
      <c r="K330" s="1"/>
      <c r="L330" s="1"/>
      <c r="M330" s="1"/>
      <c r="N330" s="1"/>
      <c r="O330" s="1"/>
      <c r="P330" s="1"/>
      <c r="Q330" s="1"/>
      <c r="R330" s="1"/>
      <c r="S330" s="1"/>
      <c r="T330" s="1"/>
      <c r="U330" s="1"/>
    </row>
    <row r="331" spans="2:21" ht="15.75" customHeight="1">
      <c r="B331" s="1"/>
      <c r="C331" s="1"/>
      <c r="D331" s="1"/>
      <c r="E331" s="1"/>
      <c r="F331" s="1"/>
      <c r="G331" s="1"/>
      <c r="H331" s="1"/>
      <c r="I331" s="1"/>
      <c r="J331" s="1"/>
      <c r="K331" s="1"/>
      <c r="L331" s="1"/>
      <c r="M331" s="1"/>
      <c r="N331" s="1"/>
      <c r="O331" s="1"/>
      <c r="P331" s="1"/>
      <c r="Q331" s="1"/>
      <c r="R331" s="1"/>
      <c r="S331" s="1"/>
      <c r="T331" s="1"/>
      <c r="U331" s="1"/>
    </row>
    <row r="332" spans="2:21" ht="15.75" customHeight="1">
      <c r="B332" s="1"/>
      <c r="C332" s="1"/>
      <c r="D332" s="1"/>
      <c r="E332" s="1"/>
      <c r="F332" s="1"/>
      <c r="G332" s="1"/>
      <c r="H332" s="1"/>
      <c r="I332" s="1"/>
      <c r="J332" s="1"/>
      <c r="K332" s="1"/>
      <c r="L332" s="1"/>
      <c r="M332" s="1"/>
      <c r="N332" s="1"/>
      <c r="O332" s="1"/>
      <c r="P332" s="1"/>
      <c r="Q332" s="1"/>
      <c r="R332" s="1"/>
      <c r="S332" s="1"/>
      <c r="T332" s="1"/>
      <c r="U332" s="1"/>
    </row>
    <row r="333" spans="2:21" ht="15.75" customHeight="1">
      <c r="B333" s="1"/>
      <c r="C333" s="1"/>
      <c r="D333" s="1"/>
      <c r="E333" s="1"/>
      <c r="F333" s="1"/>
      <c r="G333" s="1"/>
      <c r="H333" s="1"/>
      <c r="I333" s="1"/>
      <c r="J333" s="1"/>
      <c r="K333" s="1"/>
      <c r="L333" s="1"/>
      <c r="M333" s="1"/>
      <c r="N333" s="1"/>
      <c r="O333" s="1"/>
      <c r="P333" s="1"/>
      <c r="Q333" s="1"/>
      <c r="R333" s="1"/>
      <c r="S333" s="1"/>
      <c r="T333" s="1"/>
      <c r="U333" s="1"/>
    </row>
    <row r="334" spans="2:21" ht="15.75" customHeight="1">
      <c r="B334" s="1"/>
      <c r="C334" s="1"/>
      <c r="D334" s="1"/>
      <c r="E334" s="1"/>
      <c r="F334" s="1"/>
      <c r="G334" s="1"/>
      <c r="H334" s="1"/>
      <c r="I334" s="1"/>
      <c r="J334" s="1"/>
      <c r="K334" s="1"/>
      <c r="L334" s="1"/>
      <c r="M334" s="1"/>
      <c r="N334" s="1"/>
      <c r="O334" s="1"/>
      <c r="P334" s="1"/>
      <c r="Q334" s="1"/>
      <c r="R334" s="1"/>
      <c r="S334" s="1"/>
      <c r="T334" s="1"/>
      <c r="U334" s="1"/>
    </row>
    <row r="335" spans="2:21" ht="15.75" customHeight="1">
      <c r="B335" s="1"/>
      <c r="C335" s="1"/>
      <c r="D335" s="1"/>
      <c r="E335" s="1"/>
      <c r="F335" s="1"/>
      <c r="G335" s="1"/>
      <c r="H335" s="1"/>
      <c r="I335" s="1"/>
      <c r="J335" s="1"/>
      <c r="K335" s="1"/>
      <c r="L335" s="1"/>
      <c r="M335" s="1"/>
      <c r="N335" s="1"/>
      <c r="O335" s="1"/>
      <c r="P335" s="1"/>
      <c r="Q335" s="1"/>
      <c r="R335" s="1"/>
      <c r="S335" s="1"/>
      <c r="T335" s="1"/>
      <c r="U335" s="1"/>
    </row>
    <row r="336" spans="2:21" ht="15.75" customHeight="1">
      <c r="B336" s="1"/>
      <c r="C336" s="1"/>
      <c r="D336" s="1"/>
      <c r="E336" s="1"/>
      <c r="F336" s="1"/>
      <c r="G336" s="1"/>
      <c r="H336" s="1"/>
      <c r="I336" s="1"/>
      <c r="J336" s="1"/>
      <c r="K336" s="1"/>
      <c r="L336" s="1"/>
      <c r="M336" s="1"/>
      <c r="N336" s="1"/>
      <c r="O336" s="1"/>
      <c r="P336" s="1"/>
      <c r="Q336" s="1"/>
      <c r="R336" s="1"/>
      <c r="S336" s="1"/>
      <c r="T336" s="1"/>
      <c r="U336" s="1"/>
    </row>
    <row r="337" spans="2:21" ht="15.75" customHeight="1">
      <c r="B337" s="1"/>
      <c r="C337" s="1"/>
      <c r="D337" s="1"/>
      <c r="E337" s="1"/>
      <c r="F337" s="1"/>
      <c r="G337" s="1"/>
      <c r="H337" s="1"/>
      <c r="I337" s="1"/>
      <c r="J337" s="1"/>
      <c r="K337" s="1"/>
      <c r="L337" s="1"/>
      <c r="M337" s="1"/>
      <c r="N337" s="1"/>
      <c r="O337" s="1"/>
      <c r="P337" s="1"/>
      <c r="Q337" s="1"/>
      <c r="R337" s="1"/>
      <c r="S337" s="1"/>
      <c r="T337" s="1"/>
      <c r="U337" s="1"/>
    </row>
    <row r="338" spans="2:21" ht="15.75" customHeight="1">
      <c r="B338" s="1"/>
      <c r="C338" s="1"/>
      <c r="D338" s="1"/>
      <c r="E338" s="1"/>
      <c r="F338" s="1"/>
      <c r="G338" s="1"/>
      <c r="H338" s="1"/>
      <c r="I338" s="1"/>
      <c r="J338" s="1"/>
      <c r="K338" s="1"/>
      <c r="L338" s="1"/>
      <c r="M338" s="1"/>
      <c r="N338" s="1"/>
      <c r="O338" s="1"/>
      <c r="P338" s="1"/>
      <c r="Q338" s="1"/>
      <c r="R338" s="1"/>
      <c r="S338" s="1"/>
      <c r="T338" s="1"/>
      <c r="U338" s="1"/>
    </row>
    <row r="339" spans="2:21" ht="15.75" customHeight="1">
      <c r="B339" s="1"/>
      <c r="C339" s="1"/>
      <c r="D339" s="1"/>
      <c r="E339" s="1"/>
      <c r="F339" s="1"/>
      <c r="G339" s="1"/>
      <c r="H339" s="1"/>
      <c r="I339" s="1"/>
      <c r="J339" s="1"/>
      <c r="K339" s="1"/>
      <c r="L339" s="1"/>
      <c r="M339" s="1"/>
      <c r="N339" s="1"/>
      <c r="O339" s="1"/>
      <c r="P339" s="1"/>
      <c r="Q339" s="1"/>
      <c r="R339" s="1"/>
      <c r="S339" s="1"/>
      <c r="T339" s="1"/>
      <c r="U339" s="1"/>
    </row>
    <row r="340" spans="2:21" ht="15.75" customHeight="1">
      <c r="B340" s="1"/>
      <c r="C340" s="1"/>
      <c r="D340" s="1"/>
      <c r="E340" s="1"/>
      <c r="F340" s="1"/>
      <c r="G340" s="1"/>
      <c r="H340" s="1"/>
      <c r="I340" s="1"/>
      <c r="J340" s="1"/>
      <c r="K340" s="1"/>
      <c r="L340" s="1"/>
      <c r="M340" s="1"/>
      <c r="N340" s="1"/>
      <c r="O340" s="1"/>
      <c r="P340" s="1"/>
      <c r="Q340" s="1"/>
      <c r="R340" s="1"/>
      <c r="S340" s="1"/>
      <c r="T340" s="1"/>
      <c r="U340" s="1"/>
    </row>
    <row r="341" spans="2:21" ht="15.75" customHeight="1">
      <c r="B341" s="1"/>
      <c r="C341" s="1"/>
      <c r="D341" s="1"/>
      <c r="E341" s="1"/>
      <c r="F341" s="1"/>
      <c r="G341" s="1"/>
      <c r="H341" s="1"/>
      <c r="I341" s="1"/>
      <c r="J341" s="1"/>
      <c r="K341" s="1"/>
      <c r="L341" s="1"/>
      <c r="M341" s="1"/>
      <c r="N341" s="1"/>
      <c r="O341" s="1"/>
      <c r="P341" s="1"/>
      <c r="Q341" s="1"/>
      <c r="R341" s="1"/>
      <c r="S341" s="1"/>
      <c r="T341" s="1"/>
      <c r="U341" s="1"/>
    </row>
    <row r="342" spans="2:21" ht="15.75" customHeight="1">
      <c r="B342" s="1"/>
      <c r="C342" s="1"/>
      <c r="D342" s="1"/>
      <c r="E342" s="1"/>
      <c r="F342" s="1"/>
      <c r="G342" s="1"/>
      <c r="H342" s="1"/>
      <c r="I342" s="1"/>
      <c r="J342" s="1"/>
      <c r="K342" s="1"/>
      <c r="L342" s="1"/>
      <c r="M342" s="1"/>
      <c r="N342" s="1"/>
      <c r="O342" s="1"/>
      <c r="P342" s="1"/>
      <c r="Q342" s="1"/>
      <c r="R342" s="1"/>
      <c r="S342" s="1"/>
      <c r="T342" s="1"/>
      <c r="U342" s="1"/>
    </row>
    <row r="343" spans="2:21" ht="15.75" customHeight="1">
      <c r="B343" s="1"/>
      <c r="C343" s="1"/>
      <c r="D343" s="1"/>
      <c r="E343" s="1"/>
      <c r="F343" s="1"/>
      <c r="G343" s="1"/>
      <c r="H343" s="1"/>
      <c r="I343" s="1"/>
      <c r="J343" s="1"/>
      <c r="K343" s="1"/>
      <c r="L343" s="1"/>
      <c r="M343" s="1"/>
      <c r="N343" s="1"/>
      <c r="O343" s="1"/>
      <c r="P343" s="1"/>
      <c r="Q343" s="1"/>
      <c r="R343" s="1"/>
      <c r="S343" s="1"/>
      <c r="T343" s="1"/>
      <c r="U343" s="1"/>
    </row>
    <row r="344" spans="2:21" ht="15.75" customHeight="1">
      <c r="B344" s="1"/>
      <c r="C344" s="1"/>
      <c r="D344" s="1"/>
      <c r="E344" s="1"/>
      <c r="F344" s="1"/>
      <c r="G344" s="1"/>
      <c r="H344" s="1"/>
      <c r="I344" s="1"/>
      <c r="J344" s="1"/>
      <c r="K344" s="1"/>
      <c r="L344" s="1"/>
      <c r="M344" s="1"/>
      <c r="N344" s="1"/>
      <c r="O344" s="1"/>
      <c r="P344" s="1"/>
      <c r="Q344" s="1"/>
      <c r="R344" s="1"/>
      <c r="S344" s="1"/>
      <c r="T344" s="1"/>
      <c r="U344" s="1"/>
    </row>
    <row r="345" spans="2:21" ht="15.75" customHeight="1">
      <c r="B345" s="1"/>
      <c r="C345" s="1"/>
      <c r="D345" s="1"/>
      <c r="E345" s="1"/>
      <c r="F345" s="1"/>
      <c r="G345" s="1"/>
      <c r="H345" s="1"/>
      <c r="I345" s="1"/>
      <c r="J345" s="1"/>
      <c r="K345" s="1"/>
      <c r="L345" s="1"/>
      <c r="M345" s="1"/>
      <c r="N345" s="1"/>
      <c r="O345" s="1"/>
      <c r="P345" s="1"/>
      <c r="Q345" s="1"/>
      <c r="R345" s="1"/>
      <c r="S345" s="1"/>
      <c r="T345" s="1"/>
      <c r="U345" s="1"/>
    </row>
    <row r="346" spans="2:21" ht="15.75" customHeight="1">
      <c r="B346" s="1"/>
      <c r="C346" s="1"/>
      <c r="D346" s="1"/>
      <c r="E346" s="1"/>
      <c r="F346" s="1"/>
      <c r="G346" s="1"/>
      <c r="H346" s="1"/>
      <c r="I346" s="1"/>
      <c r="J346" s="1"/>
      <c r="K346" s="1"/>
      <c r="L346" s="1"/>
      <c r="M346" s="1"/>
      <c r="N346" s="1"/>
      <c r="O346" s="1"/>
      <c r="P346" s="1"/>
      <c r="Q346" s="1"/>
      <c r="R346" s="1"/>
      <c r="S346" s="1"/>
      <c r="T346" s="1"/>
      <c r="U346" s="1"/>
    </row>
    <row r="347" spans="2:21" ht="15.75" customHeight="1">
      <c r="B347" s="1"/>
      <c r="C347" s="1"/>
      <c r="D347" s="1"/>
      <c r="E347" s="1"/>
      <c r="F347" s="1"/>
      <c r="G347" s="1"/>
      <c r="H347" s="1"/>
      <c r="I347" s="1"/>
      <c r="J347" s="1"/>
      <c r="K347" s="1"/>
      <c r="L347" s="1"/>
      <c r="M347" s="1"/>
      <c r="N347" s="1"/>
      <c r="O347" s="1"/>
      <c r="P347" s="1"/>
      <c r="Q347" s="1"/>
      <c r="R347" s="1"/>
      <c r="S347" s="1"/>
      <c r="T347" s="1"/>
      <c r="U347" s="1"/>
    </row>
    <row r="348" spans="2:21" ht="15.75" customHeight="1">
      <c r="B348" s="1"/>
      <c r="C348" s="1"/>
      <c r="D348" s="1"/>
      <c r="E348" s="1"/>
      <c r="F348" s="1"/>
      <c r="G348" s="1"/>
      <c r="H348" s="1"/>
      <c r="I348" s="1"/>
      <c r="J348" s="1"/>
      <c r="K348" s="1"/>
      <c r="L348" s="1"/>
      <c r="M348" s="1"/>
      <c r="N348" s="1"/>
      <c r="O348" s="1"/>
      <c r="P348" s="1"/>
      <c r="Q348" s="1"/>
      <c r="R348" s="1"/>
      <c r="S348" s="1"/>
      <c r="T348" s="1"/>
      <c r="U348" s="1"/>
    </row>
    <row r="349" spans="2:21" ht="15.75" customHeight="1">
      <c r="B349" s="1"/>
      <c r="C349" s="1"/>
      <c r="D349" s="1"/>
      <c r="E349" s="1"/>
      <c r="F349" s="1"/>
      <c r="G349" s="1"/>
      <c r="H349" s="1"/>
      <c r="I349" s="1"/>
      <c r="J349" s="1"/>
      <c r="K349" s="1"/>
      <c r="L349" s="1"/>
      <c r="M349" s="1"/>
      <c r="N349" s="1"/>
      <c r="O349" s="1"/>
      <c r="P349" s="1"/>
      <c r="Q349" s="1"/>
      <c r="R349" s="1"/>
      <c r="S349" s="1"/>
      <c r="T349" s="1"/>
      <c r="U349" s="1"/>
    </row>
    <row r="350" spans="2:21" ht="15.75" customHeight="1">
      <c r="B350" s="1"/>
      <c r="C350" s="1"/>
      <c r="D350" s="1"/>
      <c r="E350" s="1"/>
      <c r="F350" s="1"/>
      <c r="G350" s="1"/>
      <c r="H350" s="1"/>
      <c r="I350" s="1"/>
      <c r="J350" s="1"/>
      <c r="K350" s="1"/>
      <c r="L350" s="1"/>
      <c r="M350" s="1"/>
      <c r="N350" s="1"/>
      <c r="O350" s="1"/>
      <c r="P350" s="1"/>
      <c r="Q350" s="1"/>
      <c r="R350" s="1"/>
      <c r="S350" s="1"/>
      <c r="T350" s="1"/>
      <c r="U350" s="1"/>
    </row>
    <row r="351" spans="2:21" ht="15.75" customHeight="1">
      <c r="B351" s="1"/>
      <c r="C351" s="1"/>
      <c r="D351" s="1"/>
      <c r="E351" s="1"/>
      <c r="F351" s="1"/>
      <c r="G351" s="1"/>
      <c r="H351" s="1"/>
      <c r="I351" s="1"/>
      <c r="J351" s="1"/>
      <c r="K351" s="1"/>
      <c r="L351" s="1"/>
      <c r="M351" s="1"/>
      <c r="N351" s="1"/>
      <c r="O351" s="1"/>
      <c r="P351" s="1"/>
      <c r="Q351" s="1"/>
      <c r="R351" s="1"/>
      <c r="S351" s="1"/>
      <c r="T351" s="1"/>
      <c r="U351" s="1"/>
    </row>
    <row r="352" spans="2:21" ht="15.75" customHeight="1">
      <c r="B352" s="1"/>
      <c r="C352" s="1"/>
      <c r="D352" s="1"/>
      <c r="E352" s="1"/>
      <c r="F352" s="1"/>
      <c r="G352" s="1"/>
      <c r="H352" s="1"/>
      <c r="I352" s="1"/>
      <c r="J352" s="1"/>
      <c r="K352" s="1"/>
      <c r="L352" s="1"/>
      <c r="M352" s="1"/>
      <c r="N352" s="1"/>
      <c r="O352" s="1"/>
      <c r="P352" s="1"/>
      <c r="Q352" s="1"/>
      <c r="R352" s="1"/>
      <c r="S352" s="1"/>
      <c r="T352" s="1"/>
      <c r="U352" s="1"/>
    </row>
    <row r="353" spans="2:21" ht="15.75" customHeight="1">
      <c r="B353" s="1"/>
      <c r="C353" s="1"/>
      <c r="D353" s="1"/>
      <c r="E353" s="1"/>
      <c r="F353" s="1"/>
      <c r="G353" s="1"/>
      <c r="H353" s="1"/>
      <c r="I353" s="1"/>
      <c r="J353" s="1"/>
      <c r="K353" s="1"/>
      <c r="L353" s="1"/>
      <c r="M353" s="1"/>
      <c r="N353" s="1"/>
      <c r="O353" s="1"/>
      <c r="P353" s="1"/>
      <c r="Q353" s="1"/>
      <c r="R353" s="1"/>
      <c r="S353" s="1"/>
      <c r="T353" s="1"/>
      <c r="U353" s="1"/>
    </row>
    <row r="354" spans="2:21" ht="15.75" customHeight="1">
      <c r="B354" s="1"/>
      <c r="C354" s="1"/>
      <c r="D354" s="1"/>
      <c r="E354" s="1"/>
      <c r="F354" s="1"/>
      <c r="G354" s="1"/>
      <c r="H354" s="1"/>
      <c r="I354" s="1"/>
      <c r="J354" s="1"/>
      <c r="K354" s="1"/>
      <c r="L354" s="1"/>
      <c r="M354" s="1"/>
      <c r="N354" s="1"/>
      <c r="O354" s="1"/>
      <c r="P354" s="1"/>
      <c r="Q354" s="1"/>
      <c r="R354" s="1"/>
      <c r="S354" s="1"/>
      <c r="T354" s="1"/>
      <c r="U354" s="1"/>
    </row>
    <row r="355" spans="2:21" ht="15.75" customHeight="1">
      <c r="B355" s="1"/>
      <c r="C355" s="1"/>
      <c r="D355" s="1"/>
      <c r="E355" s="1"/>
      <c r="F355" s="1"/>
      <c r="G355" s="1"/>
      <c r="H355" s="1"/>
      <c r="I355" s="1"/>
      <c r="J355" s="1"/>
      <c r="K355" s="1"/>
      <c r="L355" s="1"/>
      <c r="M355" s="1"/>
      <c r="N355" s="1"/>
      <c r="O355" s="1"/>
      <c r="P355" s="1"/>
      <c r="Q355" s="1"/>
      <c r="R355" s="1"/>
      <c r="S355" s="1"/>
      <c r="T355" s="1"/>
      <c r="U355" s="1"/>
    </row>
    <row r="356" spans="2:21" ht="15.75" customHeight="1">
      <c r="B356" s="1"/>
      <c r="C356" s="1"/>
      <c r="D356" s="1"/>
      <c r="E356" s="1"/>
      <c r="F356" s="1"/>
      <c r="G356" s="1"/>
      <c r="H356" s="1"/>
      <c r="I356" s="1"/>
      <c r="J356" s="1"/>
      <c r="K356" s="1"/>
      <c r="L356" s="1"/>
      <c r="M356" s="1"/>
      <c r="N356" s="1"/>
      <c r="O356" s="1"/>
      <c r="P356" s="1"/>
      <c r="Q356" s="1"/>
      <c r="R356" s="1"/>
      <c r="S356" s="1"/>
      <c r="T356" s="1"/>
      <c r="U356" s="1"/>
    </row>
    <row r="357" spans="2:21" ht="15.75" customHeight="1">
      <c r="B357" s="1"/>
      <c r="C357" s="1"/>
      <c r="D357" s="1"/>
      <c r="E357" s="1"/>
      <c r="F357" s="1"/>
      <c r="G357" s="1"/>
      <c r="H357" s="1"/>
      <c r="I357" s="1"/>
      <c r="J357" s="1"/>
      <c r="K357" s="1"/>
      <c r="L357" s="1"/>
      <c r="M357" s="1"/>
      <c r="N357" s="1"/>
      <c r="O357" s="1"/>
      <c r="P357" s="1"/>
      <c r="Q357" s="1"/>
      <c r="R357" s="1"/>
      <c r="S357" s="1"/>
      <c r="T357" s="1"/>
      <c r="U357" s="1"/>
    </row>
    <row r="358" spans="2:21" ht="15.75" customHeight="1">
      <c r="B358" s="1"/>
      <c r="C358" s="1"/>
      <c r="D358" s="1"/>
      <c r="E358" s="1"/>
      <c r="F358" s="1"/>
      <c r="G358" s="1"/>
      <c r="H358" s="1"/>
      <c r="I358" s="1"/>
      <c r="J358" s="1"/>
      <c r="K358" s="1"/>
      <c r="L358" s="1"/>
      <c r="M358" s="1"/>
      <c r="N358" s="1"/>
      <c r="O358" s="1"/>
      <c r="P358" s="1"/>
      <c r="Q358" s="1"/>
      <c r="R358" s="1"/>
      <c r="S358" s="1"/>
      <c r="T358" s="1"/>
      <c r="U358" s="1"/>
    </row>
    <row r="359" spans="2:21" ht="15.75" customHeight="1">
      <c r="B359" s="1"/>
      <c r="C359" s="1"/>
      <c r="D359" s="1"/>
      <c r="E359" s="1"/>
      <c r="F359" s="1"/>
      <c r="G359" s="1"/>
      <c r="H359" s="1"/>
      <c r="I359" s="1"/>
      <c r="J359" s="1"/>
      <c r="K359" s="1"/>
      <c r="L359" s="1"/>
      <c r="M359" s="1"/>
      <c r="N359" s="1"/>
      <c r="O359" s="1"/>
      <c r="P359" s="1"/>
      <c r="Q359" s="1"/>
      <c r="R359" s="1"/>
      <c r="S359" s="1"/>
      <c r="T359" s="1"/>
      <c r="U359" s="1"/>
    </row>
    <row r="360" spans="2:21" ht="15.75" customHeight="1">
      <c r="B360" s="1"/>
      <c r="C360" s="1"/>
      <c r="D360" s="1"/>
      <c r="E360" s="1"/>
      <c r="F360" s="1"/>
      <c r="G360" s="1"/>
      <c r="H360" s="1"/>
      <c r="I360" s="1"/>
      <c r="J360" s="1"/>
      <c r="K360" s="1"/>
      <c r="L360" s="1"/>
      <c r="M360" s="1"/>
      <c r="N360" s="1"/>
      <c r="O360" s="1"/>
      <c r="P360" s="1"/>
      <c r="Q360" s="1"/>
      <c r="R360" s="1"/>
      <c r="S360" s="1"/>
      <c r="T360" s="1"/>
      <c r="U360" s="1"/>
    </row>
    <row r="361" spans="2:21" ht="15.75" customHeight="1">
      <c r="B361" s="1"/>
      <c r="C361" s="1"/>
      <c r="D361" s="1"/>
      <c r="E361" s="1"/>
      <c r="F361" s="1"/>
      <c r="G361" s="1"/>
      <c r="H361" s="1"/>
      <c r="I361" s="1"/>
      <c r="J361" s="1"/>
      <c r="K361" s="1"/>
      <c r="L361" s="1"/>
      <c r="M361" s="1"/>
      <c r="N361" s="1"/>
      <c r="O361" s="1"/>
      <c r="P361" s="1"/>
      <c r="Q361" s="1"/>
      <c r="R361" s="1"/>
      <c r="S361" s="1"/>
      <c r="T361" s="1"/>
      <c r="U361" s="1"/>
    </row>
    <row r="362" spans="2:21" ht="15.75" customHeight="1">
      <c r="B362" s="1"/>
      <c r="C362" s="1"/>
      <c r="D362" s="1"/>
      <c r="E362" s="1"/>
      <c r="F362" s="1"/>
      <c r="G362" s="1"/>
      <c r="H362" s="1"/>
      <c r="I362" s="1"/>
      <c r="J362" s="1"/>
      <c r="K362" s="1"/>
      <c r="L362" s="1"/>
      <c r="M362" s="1"/>
      <c r="N362" s="1"/>
      <c r="O362" s="1"/>
      <c r="P362" s="1"/>
      <c r="Q362" s="1"/>
      <c r="R362" s="1"/>
      <c r="S362" s="1"/>
      <c r="T362" s="1"/>
      <c r="U362" s="1"/>
    </row>
    <row r="363" spans="2:21" ht="15.75" customHeight="1">
      <c r="B363" s="1"/>
      <c r="C363" s="1"/>
      <c r="D363" s="1"/>
      <c r="E363" s="1"/>
      <c r="F363" s="1"/>
      <c r="G363" s="1"/>
      <c r="H363" s="1"/>
      <c r="I363" s="1"/>
      <c r="J363" s="1"/>
      <c r="K363" s="1"/>
      <c r="L363" s="1"/>
      <c r="M363" s="1"/>
      <c r="N363" s="1"/>
      <c r="O363" s="1"/>
      <c r="P363" s="1"/>
      <c r="Q363" s="1"/>
      <c r="R363" s="1"/>
      <c r="S363" s="1"/>
      <c r="T363" s="1"/>
      <c r="U363" s="1"/>
    </row>
    <row r="364" spans="2:21" ht="15.75" customHeight="1">
      <c r="B364" s="1"/>
      <c r="C364" s="1"/>
      <c r="D364" s="1"/>
      <c r="E364" s="1"/>
      <c r="F364" s="1"/>
      <c r="G364" s="1"/>
      <c r="H364" s="1"/>
      <c r="I364" s="1"/>
      <c r="J364" s="1"/>
      <c r="K364" s="1"/>
      <c r="L364" s="1"/>
      <c r="M364" s="1"/>
      <c r="N364" s="1"/>
      <c r="O364" s="1"/>
      <c r="P364" s="1"/>
      <c r="Q364" s="1"/>
      <c r="R364" s="1"/>
      <c r="S364" s="1"/>
      <c r="T364" s="1"/>
      <c r="U364" s="1"/>
    </row>
    <row r="365" spans="2:21" ht="15.75" customHeight="1">
      <c r="B365" s="1"/>
      <c r="C365" s="1"/>
      <c r="D365" s="1"/>
      <c r="E365" s="1"/>
      <c r="F365" s="1"/>
      <c r="G365" s="1"/>
      <c r="H365" s="1"/>
      <c r="I365" s="1"/>
      <c r="J365" s="1"/>
      <c r="K365" s="1"/>
      <c r="L365" s="1"/>
      <c r="M365" s="1"/>
      <c r="N365" s="1"/>
      <c r="O365" s="1"/>
      <c r="P365" s="1"/>
      <c r="Q365" s="1"/>
      <c r="R365" s="1"/>
      <c r="S365" s="1"/>
      <c r="T365" s="1"/>
      <c r="U365" s="1"/>
    </row>
    <row r="366" spans="2:21" ht="15.75" customHeight="1">
      <c r="B366" s="1"/>
      <c r="C366" s="1"/>
      <c r="D366" s="1"/>
      <c r="E366" s="1"/>
      <c r="F366" s="1"/>
      <c r="G366" s="1"/>
      <c r="H366" s="1"/>
      <c r="I366" s="1"/>
      <c r="J366" s="1"/>
      <c r="K366" s="1"/>
      <c r="L366" s="1"/>
      <c r="M366" s="1"/>
      <c r="N366" s="1"/>
      <c r="O366" s="1"/>
      <c r="P366" s="1"/>
      <c r="Q366" s="1"/>
      <c r="R366" s="1"/>
      <c r="S366" s="1"/>
      <c r="T366" s="1"/>
      <c r="U366" s="1"/>
    </row>
    <row r="367" spans="2:21" ht="15.75" customHeight="1">
      <c r="B367" s="1"/>
      <c r="C367" s="1"/>
      <c r="D367" s="1"/>
      <c r="E367" s="1"/>
      <c r="F367" s="1"/>
      <c r="G367" s="1"/>
      <c r="H367" s="1"/>
      <c r="I367" s="1"/>
      <c r="J367" s="1"/>
      <c r="K367" s="1"/>
      <c r="L367" s="1"/>
      <c r="M367" s="1"/>
      <c r="N367" s="1"/>
      <c r="O367" s="1"/>
      <c r="P367" s="1"/>
      <c r="Q367" s="1"/>
      <c r="R367" s="1"/>
      <c r="S367" s="1"/>
      <c r="T367" s="1"/>
      <c r="U367" s="1"/>
    </row>
    <row r="368" spans="2:21" ht="15.75" customHeight="1">
      <c r="B368" s="1"/>
      <c r="C368" s="1"/>
      <c r="D368" s="1"/>
      <c r="E368" s="1"/>
      <c r="F368" s="1"/>
      <c r="G368" s="1"/>
      <c r="H368" s="1"/>
      <c r="I368" s="1"/>
      <c r="J368" s="1"/>
      <c r="K368" s="1"/>
      <c r="L368" s="1"/>
      <c r="M368" s="1"/>
      <c r="N368" s="1"/>
      <c r="O368" s="1"/>
      <c r="P368" s="1"/>
      <c r="Q368" s="1"/>
      <c r="R368" s="1"/>
      <c r="S368" s="1"/>
      <c r="T368" s="1"/>
      <c r="U368" s="1"/>
    </row>
    <row r="369" spans="2:21" ht="15.75" customHeight="1">
      <c r="B369" s="1"/>
      <c r="C369" s="1"/>
      <c r="D369" s="1"/>
      <c r="E369" s="1"/>
      <c r="F369" s="1"/>
      <c r="G369" s="1"/>
      <c r="H369" s="1"/>
      <c r="I369" s="1"/>
      <c r="J369" s="1"/>
      <c r="K369" s="1"/>
      <c r="L369" s="1"/>
      <c r="M369" s="1"/>
      <c r="N369" s="1"/>
      <c r="O369" s="1"/>
      <c r="P369" s="1"/>
      <c r="Q369" s="1"/>
      <c r="R369" s="1"/>
      <c r="S369" s="1"/>
      <c r="T369" s="1"/>
      <c r="U369" s="1"/>
    </row>
    <row r="370" spans="2:21" ht="15.75" customHeight="1">
      <c r="B370" s="1"/>
      <c r="C370" s="1"/>
      <c r="D370" s="1"/>
      <c r="E370" s="1"/>
      <c r="F370" s="1"/>
      <c r="G370" s="1"/>
      <c r="H370" s="1"/>
      <c r="I370" s="1"/>
      <c r="J370" s="1"/>
      <c r="K370" s="1"/>
      <c r="L370" s="1"/>
      <c r="M370" s="1"/>
      <c r="N370" s="1"/>
      <c r="O370" s="1"/>
      <c r="P370" s="1"/>
      <c r="Q370" s="1"/>
      <c r="R370" s="1"/>
      <c r="S370" s="1"/>
      <c r="T370" s="1"/>
      <c r="U370" s="1"/>
    </row>
    <row r="371" spans="2:21" ht="15.75" customHeight="1">
      <c r="B371" s="1"/>
      <c r="C371" s="1"/>
      <c r="D371" s="1"/>
      <c r="E371" s="1"/>
      <c r="F371" s="1"/>
      <c r="G371" s="1"/>
      <c r="H371" s="1"/>
      <c r="I371" s="1"/>
      <c r="J371" s="1"/>
      <c r="K371" s="1"/>
      <c r="L371" s="1"/>
      <c r="M371" s="1"/>
      <c r="N371" s="1"/>
      <c r="O371" s="1"/>
      <c r="P371" s="1"/>
      <c r="Q371" s="1"/>
      <c r="R371" s="1"/>
      <c r="S371" s="1"/>
      <c r="T371" s="1"/>
      <c r="U371" s="1"/>
    </row>
    <row r="372" spans="2:21" ht="15.75" customHeight="1">
      <c r="B372" s="1"/>
      <c r="C372" s="1"/>
      <c r="D372" s="1"/>
      <c r="E372" s="1"/>
      <c r="F372" s="1"/>
      <c r="G372" s="1"/>
      <c r="H372" s="1"/>
      <c r="I372" s="1"/>
      <c r="J372" s="1"/>
      <c r="K372" s="1"/>
      <c r="L372" s="1"/>
      <c r="M372" s="1"/>
      <c r="N372" s="1"/>
      <c r="O372" s="1"/>
      <c r="P372" s="1"/>
      <c r="Q372" s="1"/>
      <c r="R372" s="1"/>
      <c r="S372" s="1"/>
      <c r="T372" s="1"/>
      <c r="U372" s="1"/>
    </row>
    <row r="373" spans="2:21" ht="15.75" customHeight="1">
      <c r="B373" s="1"/>
      <c r="C373" s="1"/>
      <c r="D373" s="1"/>
      <c r="E373" s="1"/>
      <c r="F373" s="1"/>
      <c r="G373" s="1"/>
      <c r="H373" s="1"/>
      <c r="I373" s="1"/>
      <c r="J373" s="1"/>
      <c r="K373" s="1"/>
      <c r="L373" s="1"/>
      <c r="M373" s="1"/>
      <c r="N373" s="1"/>
      <c r="O373" s="1"/>
      <c r="P373" s="1"/>
      <c r="Q373" s="1"/>
      <c r="R373" s="1"/>
      <c r="S373" s="1"/>
      <c r="T373" s="1"/>
      <c r="U373" s="1"/>
    </row>
    <row r="374" spans="2:21" ht="15.75" customHeight="1">
      <c r="B374" s="1"/>
      <c r="C374" s="1"/>
      <c r="D374" s="1"/>
      <c r="E374" s="1"/>
      <c r="F374" s="1"/>
      <c r="G374" s="1"/>
      <c r="H374" s="1"/>
      <c r="I374" s="1"/>
      <c r="J374" s="1"/>
      <c r="K374" s="1"/>
      <c r="L374" s="1"/>
      <c r="M374" s="1"/>
      <c r="N374" s="1"/>
      <c r="O374" s="1"/>
      <c r="P374" s="1"/>
      <c r="Q374" s="1"/>
      <c r="R374" s="1"/>
      <c r="S374" s="1"/>
      <c r="T374" s="1"/>
      <c r="U374" s="1"/>
    </row>
    <row r="375" spans="2:21" ht="15.75" customHeight="1">
      <c r="B375" s="1"/>
      <c r="C375" s="1"/>
      <c r="D375" s="1"/>
      <c r="E375" s="1"/>
      <c r="F375" s="1"/>
      <c r="G375" s="1"/>
      <c r="H375" s="1"/>
      <c r="I375" s="1"/>
      <c r="J375" s="1"/>
      <c r="K375" s="1"/>
      <c r="L375" s="1"/>
      <c r="M375" s="1"/>
      <c r="N375" s="1"/>
      <c r="O375" s="1"/>
      <c r="P375" s="1"/>
      <c r="Q375" s="1"/>
      <c r="R375" s="1"/>
      <c r="S375" s="1"/>
      <c r="T375" s="1"/>
      <c r="U375" s="1"/>
    </row>
    <row r="376" spans="2:21" ht="15.75" customHeight="1">
      <c r="B376" s="1"/>
      <c r="C376" s="1"/>
      <c r="D376" s="1"/>
      <c r="E376" s="1"/>
      <c r="F376" s="1"/>
      <c r="G376" s="1"/>
      <c r="H376" s="1"/>
      <c r="I376" s="1"/>
      <c r="J376" s="1"/>
      <c r="K376" s="1"/>
      <c r="L376" s="1"/>
      <c r="M376" s="1"/>
      <c r="N376" s="1"/>
      <c r="O376" s="1"/>
      <c r="P376" s="1"/>
      <c r="Q376" s="1"/>
      <c r="R376" s="1"/>
      <c r="S376" s="1"/>
      <c r="T376" s="1"/>
      <c r="U376" s="1"/>
    </row>
    <row r="377" spans="2:21" ht="15.75" customHeight="1">
      <c r="B377" s="1"/>
      <c r="C377" s="1"/>
      <c r="D377" s="1"/>
      <c r="E377" s="1"/>
      <c r="F377" s="1"/>
      <c r="G377" s="1"/>
      <c r="H377" s="1"/>
      <c r="I377" s="1"/>
      <c r="J377" s="1"/>
      <c r="K377" s="1"/>
      <c r="L377" s="1"/>
      <c r="M377" s="1"/>
      <c r="N377" s="1"/>
      <c r="O377" s="1"/>
      <c r="P377" s="1"/>
      <c r="Q377" s="1"/>
      <c r="R377" s="1"/>
      <c r="S377" s="1"/>
      <c r="T377" s="1"/>
      <c r="U377" s="1"/>
    </row>
    <row r="378" spans="2:21" ht="15.75" customHeight="1">
      <c r="B378" s="1"/>
      <c r="C378" s="1"/>
      <c r="D378" s="1"/>
      <c r="E378" s="1"/>
      <c r="F378" s="1"/>
      <c r="G378" s="1"/>
      <c r="H378" s="1"/>
      <c r="I378" s="1"/>
      <c r="J378" s="1"/>
      <c r="K378" s="1"/>
      <c r="L378" s="1"/>
      <c r="M378" s="1"/>
      <c r="N378" s="1"/>
      <c r="O378" s="1"/>
      <c r="P378" s="1"/>
      <c r="Q378" s="1"/>
      <c r="R378" s="1"/>
      <c r="S378" s="1"/>
      <c r="T378" s="1"/>
      <c r="U378" s="1"/>
    </row>
    <row r="379" spans="2:21" ht="15.75" customHeight="1">
      <c r="B379" s="1"/>
      <c r="C379" s="1"/>
      <c r="D379" s="1"/>
      <c r="E379" s="1"/>
      <c r="F379" s="1"/>
      <c r="G379" s="1"/>
      <c r="H379" s="1"/>
      <c r="I379" s="1"/>
      <c r="J379" s="1"/>
      <c r="K379" s="1"/>
      <c r="L379" s="1"/>
      <c r="M379" s="1"/>
      <c r="N379" s="1"/>
      <c r="O379" s="1"/>
      <c r="P379" s="1"/>
      <c r="Q379" s="1"/>
      <c r="R379" s="1"/>
      <c r="S379" s="1"/>
      <c r="T379" s="1"/>
      <c r="U379" s="1"/>
    </row>
    <row r="380" spans="2:21" ht="15.75" customHeight="1">
      <c r="B380" s="1"/>
      <c r="C380" s="1"/>
      <c r="D380" s="1"/>
      <c r="E380" s="1"/>
      <c r="F380" s="1"/>
      <c r="G380" s="1"/>
      <c r="H380" s="1"/>
      <c r="I380" s="1"/>
      <c r="J380" s="1"/>
      <c r="K380" s="1"/>
      <c r="L380" s="1"/>
      <c r="M380" s="1"/>
      <c r="N380" s="1"/>
      <c r="O380" s="1"/>
      <c r="P380" s="1"/>
      <c r="Q380" s="1"/>
      <c r="R380" s="1"/>
      <c r="S380" s="1"/>
      <c r="T380" s="1"/>
      <c r="U380" s="1"/>
    </row>
    <row r="381" spans="2:21" ht="15.75" customHeight="1">
      <c r="B381" s="1"/>
      <c r="C381" s="1"/>
      <c r="D381" s="1"/>
      <c r="E381" s="1"/>
      <c r="F381" s="1"/>
      <c r="G381" s="1"/>
      <c r="H381" s="1"/>
      <c r="I381" s="1"/>
      <c r="J381" s="1"/>
      <c r="K381" s="1"/>
      <c r="L381" s="1"/>
      <c r="M381" s="1"/>
      <c r="N381" s="1"/>
      <c r="O381" s="1"/>
      <c r="P381" s="1"/>
      <c r="Q381" s="1"/>
      <c r="R381" s="1"/>
      <c r="S381" s="1"/>
      <c r="T381" s="1"/>
      <c r="U381" s="1"/>
    </row>
    <row r="382" spans="2:21" ht="15.75" customHeight="1">
      <c r="B382" s="1"/>
      <c r="C382" s="1"/>
      <c r="D382" s="1"/>
      <c r="E382" s="1"/>
      <c r="F382" s="1"/>
      <c r="G382" s="1"/>
      <c r="H382" s="1"/>
      <c r="I382" s="1"/>
      <c r="J382" s="1"/>
      <c r="K382" s="1"/>
      <c r="L382" s="1"/>
      <c r="M382" s="1"/>
      <c r="N382" s="1"/>
      <c r="O382" s="1"/>
      <c r="P382" s="1"/>
      <c r="Q382" s="1"/>
      <c r="R382" s="1"/>
      <c r="S382" s="1"/>
      <c r="T382" s="1"/>
      <c r="U382" s="1"/>
    </row>
    <row r="383" spans="2:21" ht="15.75" customHeight="1">
      <c r="B383" s="1"/>
      <c r="C383" s="1"/>
      <c r="D383" s="1"/>
      <c r="E383" s="1"/>
      <c r="F383" s="1"/>
      <c r="G383" s="1"/>
      <c r="H383" s="1"/>
      <c r="I383" s="1"/>
      <c r="J383" s="1"/>
      <c r="K383" s="1"/>
      <c r="L383" s="1"/>
      <c r="M383" s="1"/>
      <c r="N383" s="1"/>
      <c r="O383" s="1"/>
      <c r="P383" s="1"/>
      <c r="Q383" s="1"/>
      <c r="R383" s="1"/>
      <c r="S383" s="1"/>
      <c r="T383" s="1"/>
      <c r="U383" s="1"/>
    </row>
    <row r="384" spans="2:21" ht="15.75" customHeight="1">
      <c r="B384" s="1"/>
      <c r="C384" s="1"/>
      <c r="D384" s="1"/>
      <c r="E384" s="1"/>
      <c r="F384" s="1"/>
      <c r="G384" s="1"/>
      <c r="H384" s="1"/>
      <c r="I384" s="1"/>
      <c r="J384" s="1"/>
      <c r="K384" s="1"/>
      <c r="L384" s="1"/>
      <c r="M384" s="1"/>
      <c r="N384" s="1"/>
      <c r="O384" s="1"/>
      <c r="P384" s="1"/>
      <c r="Q384" s="1"/>
      <c r="R384" s="1"/>
      <c r="S384" s="1"/>
      <c r="T384" s="1"/>
      <c r="U384" s="1"/>
    </row>
    <row r="385" spans="2:21" ht="15.75" customHeight="1">
      <c r="B385" s="1"/>
      <c r="C385" s="1"/>
      <c r="D385" s="1"/>
      <c r="E385" s="1"/>
      <c r="F385" s="1"/>
      <c r="G385" s="1"/>
      <c r="H385" s="1"/>
      <c r="I385" s="1"/>
      <c r="J385" s="1"/>
      <c r="K385" s="1"/>
      <c r="L385" s="1"/>
      <c r="M385" s="1"/>
      <c r="N385" s="1"/>
      <c r="O385" s="1"/>
      <c r="P385" s="1"/>
      <c r="Q385" s="1"/>
      <c r="R385" s="1"/>
      <c r="S385" s="1"/>
      <c r="T385" s="1"/>
      <c r="U385" s="1"/>
    </row>
    <row r="386" spans="2:21" ht="15.75" customHeight="1">
      <c r="B386" s="1"/>
      <c r="C386" s="1"/>
      <c r="D386" s="1"/>
      <c r="E386" s="1"/>
      <c r="F386" s="1"/>
      <c r="G386" s="1"/>
      <c r="H386" s="1"/>
      <c r="I386" s="1"/>
      <c r="J386" s="1"/>
      <c r="K386" s="1"/>
      <c r="L386" s="1"/>
      <c r="M386" s="1"/>
      <c r="N386" s="1"/>
      <c r="O386" s="1"/>
      <c r="P386" s="1"/>
      <c r="Q386" s="1"/>
      <c r="R386" s="1"/>
      <c r="S386" s="1"/>
      <c r="T386" s="1"/>
      <c r="U386" s="1"/>
    </row>
    <row r="387" spans="2:21" ht="15.75" customHeight="1">
      <c r="B387" s="1"/>
      <c r="C387" s="1"/>
      <c r="D387" s="1"/>
      <c r="E387" s="1"/>
      <c r="F387" s="1"/>
      <c r="G387" s="1"/>
      <c r="H387" s="1"/>
      <c r="I387" s="1"/>
      <c r="J387" s="1"/>
      <c r="K387" s="1"/>
      <c r="L387" s="1"/>
      <c r="M387" s="1"/>
      <c r="N387" s="1"/>
      <c r="O387" s="1"/>
      <c r="P387" s="1"/>
      <c r="Q387" s="1"/>
      <c r="R387" s="1"/>
      <c r="S387" s="1"/>
      <c r="T387" s="1"/>
      <c r="U387" s="1"/>
    </row>
    <row r="388" spans="2:21" ht="15.75" customHeight="1">
      <c r="B388" s="1"/>
      <c r="C388" s="1"/>
      <c r="D388" s="1"/>
      <c r="E388" s="1"/>
      <c r="F388" s="1"/>
      <c r="G388" s="1"/>
      <c r="H388" s="1"/>
      <c r="I388" s="1"/>
      <c r="J388" s="1"/>
      <c r="K388" s="1"/>
      <c r="L388" s="1"/>
      <c r="M388" s="1"/>
      <c r="N388" s="1"/>
      <c r="O388" s="1"/>
      <c r="P388" s="1"/>
      <c r="Q388" s="1"/>
      <c r="R388" s="1"/>
      <c r="S388" s="1"/>
      <c r="T388" s="1"/>
      <c r="U388" s="1"/>
    </row>
    <row r="389" spans="2:21" ht="15.75" customHeight="1">
      <c r="B389" s="1"/>
      <c r="C389" s="1"/>
      <c r="D389" s="1"/>
      <c r="E389" s="1"/>
      <c r="F389" s="1"/>
      <c r="G389" s="1"/>
      <c r="H389" s="1"/>
      <c r="I389" s="1"/>
      <c r="J389" s="1"/>
      <c r="K389" s="1"/>
      <c r="L389" s="1"/>
      <c r="M389" s="1"/>
      <c r="N389" s="1"/>
      <c r="O389" s="1"/>
      <c r="P389" s="1"/>
      <c r="Q389" s="1"/>
      <c r="R389" s="1"/>
      <c r="S389" s="1"/>
      <c r="T389" s="1"/>
      <c r="U389" s="1"/>
    </row>
    <row r="390" spans="2:21" ht="15.75" customHeight="1">
      <c r="B390" s="1"/>
      <c r="C390" s="1"/>
      <c r="D390" s="1"/>
      <c r="E390" s="1"/>
      <c r="F390" s="1"/>
      <c r="G390" s="1"/>
      <c r="H390" s="1"/>
      <c r="I390" s="1"/>
      <c r="J390" s="1"/>
      <c r="K390" s="1"/>
      <c r="L390" s="1"/>
      <c r="M390" s="1"/>
      <c r="N390" s="1"/>
      <c r="O390" s="1"/>
      <c r="P390" s="1"/>
      <c r="Q390" s="1"/>
      <c r="R390" s="1"/>
      <c r="S390" s="1"/>
      <c r="T390" s="1"/>
      <c r="U390" s="1"/>
    </row>
    <row r="391" spans="2:21" ht="15.75" customHeight="1">
      <c r="B391" s="1"/>
      <c r="C391" s="1"/>
      <c r="D391" s="1"/>
      <c r="E391" s="1"/>
      <c r="F391" s="1"/>
      <c r="G391" s="1"/>
      <c r="H391" s="1"/>
      <c r="I391" s="1"/>
      <c r="J391" s="1"/>
      <c r="K391" s="1"/>
      <c r="L391" s="1"/>
      <c r="M391" s="1"/>
      <c r="N391" s="1"/>
      <c r="O391" s="1"/>
      <c r="P391" s="1"/>
      <c r="Q391" s="1"/>
      <c r="R391" s="1"/>
      <c r="S391" s="1"/>
      <c r="T391" s="1"/>
      <c r="U391" s="1"/>
    </row>
    <row r="392" spans="2:21" ht="15.75" customHeight="1">
      <c r="B392" s="1"/>
      <c r="C392" s="1"/>
      <c r="D392" s="1"/>
      <c r="E392" s="1"/>
      <c r="F392" s="1"/>
      <c r="G392" s="1"/>
      <c r="H392" s="1"/>
      <c r="I392" s="1"/>
      <c r="J392" s="1"/>
      <c r="K392" s="1"/>
      <c r="L392" s="1"/>
      <c r="M392" s="1"/>
      <c r="N392" s="1"/>
      <c r="O392" s="1"/>
      <c r="P392" s="1"/>
      <c r="Q392" s="1"/>
      <c r="R392" s="1"/>
      <c r="S392" s="1"/>
      <c r="T392" s="1"/>
      <c r="U392" s="1"/>
    </row>
    <row r="393" spans="2:21" ht="15.75" customHeight="1">
      <c r="B393" s="1"/>
      <c r="C393" s="1"/>
      <c r="D393" s="1"/>
      <c r="E393" s="1"/>
      <c r="F393" s="1"/>
      <c r="G393" s="1"/>
      <c r="H393" s="1"/>
      <c r="I393" s="1"/>
      <c r="J393" s="1"/>
      <c r="K393" s="1"/>
      <c r="L393" s="1"/>
      <c r="M393" s="1"/>
      <c r="N393" s="1"/>
      <c r="O393" s="1"/>
      <c r="P393" s="1"/>
      <c r="Q393" s="1"/>
      <c r="R393" s="1"/>
      <c r="S393" s="1"/>
      <c r="T393" s="1"/>
      <c r="U393" s="1"/>
    </row>
    <row r="394" spans="2:21" ht="15.75" customHeight="1">
      <c r="B394" s="1"/>
      <c r="C394" s="1"/>
      <c r="D394" s="1"/>
      <c r="E394" s="1"/>
      <c r="F394" s="1"/>
      <c r="G394" s="1"/>
      <c r="H394" s="1"/>
      <c r="I394" s="1"/>
      <c r="J394" s="1"/>
      <c r="K394" s="1"/>
      <c r="L394" s="1"/>
      <c r="M394" s="1"/>
      <c r="N394" s="1"/>
      <c r="O394" s="1"/>
      <c r="P394" s="1"/>
      <c r="Q394" s="1"/>
      <c r="R394" s="1"/>
      <c r="S394" s="1"/>
      <c r="T394" s="1"/>
      <c r="U394" s="1"/>
    </row>
    <row r="395" spans="2:21" ht="15.75" customHeight="1">
      <c r="B395" s="1"/>
      <c r="C395" s="1"/>
      <c r="D395" s="1"/>
      <c r="E395" s="1"/>
      <c r="F395" s="1"/>
      <c r="G395" s="1"/>
      <c r="H395" s="1"/>
      <c r="I395" s="1"/>
      <c r="J395" s="1"/>
      <c r="K395" s="1"/>
      <c r="L395" s="1"/>
      <c r="M395" s="1"/>
      <c r="N395" s="1"/>
      <c r="O395" s="1"/>
      <c r="P395" s="1"/>
      <c r="Q395" s="1"/>
      <c r="R395" s="1"/>
      <c r="S395" s="1"/>
      <c r="T395" s="1"/>
      <c r="U395" s="1"/>
    </row>
    <row r="396" spans="2:21" ht="15.75" customHeight="1">
      <c r="B396" s="1"/>
      <c r="C396" s="1"/>
      <c r="D396" s="1"/>
      <c r="E396" s="1"/>
      <c r="F396" s="1"/>
      <c r="G396" s="1"/>
      <c r="H396" s="1"/>
      <c r="I396" s="1"/>
      <c r="J396" s="1"/>
      <c r="K396" s="1"/>
      <c r="L396" s="1"/>
      <c r="M396" s="1"/>
      <c r="N396" s="1"/>
      <c r="O396" s="1"/>
      <c r="P396" s="1"/>
      <c r="Q396" s="1"/>
      <c r="R396" s="1"/>
      <c r="S396" s="1"/>
      <c r="T396" s="1"/>
      <c r="U396" s="1"/>
    </row>
    <row r="397" spans="2:21" ht="15.75" customHeight="1">
      <c r="B397" s="1"/>
      <c r="C397" s="1"/>
      <c r="D397" s="1"/>
      <c r="E397" s="1"/>
      <c r="F397" s="1"/>
      <c r="G397" s="1"/>
      <c r="H397" s="1"/>
      <c r="I397" s="1"/>
      <c r="J397" s="1"/>
      <c r="K397" s="1"/>
      <c r="L397" s="1"/>
      <c r="M397" s="1"/>
      <c r="N397" s="1"/>
      <c r="O397" s="1"/>
      <c r="P397" s="1"/>
      <c r="Q397" s="1"/>
      <c r="R397" s="1"/>
      <c r="S397" s="1"/>
      <c r="T397" s="1"/>
      <c r="U397" s="1"/>
    </row>
    <row r="398" spans="2:21" ht="15.75" customHeight="1">
      <c r="B398" s="1"/>
      <c r="C398" s="1"/>
      <c r="D398" s="1"/>
      <c r="E398" s="1"/>
      <c r="F398" s="1"/>
      <c r="G398" s="1"/>
      <c r="H398" s="1"/>
      <c r="I398" s="1"/>
      <c r="J398" s="1"/>
      <c r="K398" s="1"/>
      <c r="L398" s="1"/>
      <c r="M398" s="1"/>
      <c r="N398" s="1"/>
      <c r="O398" s="1"/>
      <c r="P398" s="1"/>
      <c r="Q398" s="1"/>
      <c r="R398" s="1"/>
      <c r="S398" s="1"/>
      <c r="T398" s="1"/>
      <c r="U398" s="1"/>
    </row>
    <row r="399" spans="2:21" ht="15.75" customHeight="1">
      <c r="B399" s="1"/>
      <c r="C399" s="1"/>
      <c r="D399" s="1"/>
      <c r="E399" s="1"/>
      <c r="F399" s="1"/>
      <c r="G399" s="1"/>
      <c r="H399" s="1"/>
      <c r="I399" s="1"/>
      <c r="J399" s="1"/>
      <c r="K399" s="1"/>
      <c r="L399" s="1"/>
      <c r="M399" s="1"/>
      <c r="N399" s="1"/>
      <c r="O399" s="1"/>
      <c r="P399" s="1"/>
      <c r="Q399" s="1"/>
      <c r="R399" s="1"/>
      <c r="S399" s="1"/>
      <c r="T399" s="1"/>
      <c r="U399" s="1"/>
    </row>
    <row r="400" spans="2:21" ht="15.75" customHeight="1">
      <c r="B400" s="1"/>
      <c r="C400" s="1"/>
      <c r="D400" s="1"/>
      <c r="E400" s="1"/>
      <c r="F400" s="1"/>
      <c r="G400" s="1"/>
      <c r="H400" s="1"/>
      <c r="I400" s="1"/>
      <c r="J400" s="1"/>
      <c r="K400" s="1"/>
      <c r="L400" s="1"/>
      <c r="M400" s="1"/>
      <c r="N400" s="1"/>
      <c r="O400" s="1"/>
      <c r="P400" s="1"/>
      <c r="Q400" s="1"/>
      <c r="R400" s="1"/>
      <c r="S400" s="1"/>
      <c r="T400" s="1"/>
      <c r="U400" s="1"/>
    </row>
    <row r="401" spans="2:21" ht="15.75" customHeight="1">
      <c r="B401" s="1"/>
      <c r="C401" s="1"/>
      <c r="D401" s="1"/>
      <c r="E401" s="1"/>
      <c r="F401" s="1"/>
      <c r="G401" s="1"/>
      <c r="H401" s="1"/>
      <c r="I401" s="1"/>
      <c r="J401" s="1"/>
      <c r="K401" s="1"/>
      <c r="L401" s="1"/>
      <c r="M401" s="1"/>
      <c r="N401" s="1"/>
      <c r="O401" s="1"/>
      <c r="P401" s="1"/>
      <c r="Q401" s="1"/>
      <c r="R401" s="1"/>
      <c r="S401" s="1"/>
      <c r="T401" s="1"/>
      <c r="U401" s="1"/>
    </row>
    <row r="402" spans="2:21" ht="15.75" customHeight="1">
      <c r="B402" s="1"/>
      <c r="C402" s="1"/>
      <c r="D402" s="1"/>
      <c r="E402" s="1"/>
      <c r="F402" s="1"/>
      <c r="G402" s="1"/>
      <c r="H402" s="1"/>
      <c r="I402" s="1"/>
      <c r="J402" s="1"/>
      <c r="K402" s="1"/>
      <c r="L402" s="1"/>
      <c r="M402" s="1"/>
      <c r="N402" s="1"/>
      <c r="O402" s="1"/>
      <c r="P402" s="1"/>
      <c r="Q402" s="1"/>
      <c r="R402" s="1"/>
      <c r="S402" s="1"/>
      <c r="T402" s="1"/>
      <c r="U402" s="1"/>
    </row>
    <row r="403" spans="2:21" ht="15.75" customHeight="1">
      <c r="B403" s="1"/>
      <c r="C403" s="1"/>
      <c r="D403" s="1"/>
      <c r="E403" s="1"/>
      <c r="F403" s="1"/>
      <c r="G403" s="1"/>
      <c r="H403" s="1"/>
      <c r="I403" s="1"/>
      <c r="J403" s="1"/>
      <c r="K403" s="1"/>
      <c r="L403" s="1"/>
      <c r="M403" s="1"/>
      <c r="N403" s="1"/>
      <c r="O403" s="1"/>
      <c r="P403" s="1"/>
      <c r="Q403" s="1"/>
      <c r="R403" s="1"/>
      <c r="S403" s="1"/>
      <c r="T403" s="1"/>
      <c r="U403" s="1"/>
    </row>
    <row r="404" spans="2:21" ht="15.75" customHeight="1">
      <c r="B404" s="1"/>
      <c r="C404" s="1"/>
      <c r="D404" s="1"/>
      <c r="E404" s="1"/>
      <c r="F404" s="1"/>
      <c r="G404" s="1"/>
      <c r="H404" s="1"/>
      <c r="I404" s="1"/>
      <c r="J404" s="1"/>
      <c r="K404" s="1"/>
      <c r="L404" s="1"/>
      <c r="M404" s="1"/>
      <c r="N404" s="1"/>
      <c r="O404" s="1"/>
      <c r="P404" s="1"/>
      <c r="Q404" s="1"/>
      <c r="R404" s="1"/>
      <c r="S404" s="1"/>
      <c r="T404" s="1"/>
      <c r="U404" s="1"/>
    </row>
    <row r="405" spans="2:21" ht="15.75" customHeight="1">
      <c r="B405" s="1"/>
      <c r="C405" s="1"/>
      <c r="D405" s="1"/>
      <c r="E405" s="1"/>
      <c r="F405" s="1"/>
      <c r="G405" s="1"/>
      <c r="H405" s="1"/>
      <c r="I405" s="1"/>
      <c r="J405" s="1"/>
      <c r="K405" s="1"/>
      <c r="L405" s="1"/>
      <c r="M405" s="1"/>
      <c r="N405" s="1"/>
      <c r="O405" s="1"/>
      <c r="P405" s="1"/>
      <c r="Q405" s="1"/>
      <c r="R405" s="1"/>
      <c r="S405" s="1"/>
      <c r="T405" s="1"/>
      <c r="U405" s="1"/>
    </row>
    <row r="406" spans="2:21" ht="15.75" customHeight="1">
      <c r="B406" s="1"/>
      <c r="C406" s="1"/>
      <c r="D406" s="1"/>
      <c r="E406" s="1"/>
      <c r="F406" s="1"/>
      <c r="G406" s="1"/>
      <c r="H406" s="1"/>
      <c r="I406" s="1"/>
      <c r="J406" s="1"/>
      <c r="K406" s="1"/>
      <c r="L406" s="1"/>
      <c r="M406" s="1"/>
      <c r="N406" s="1"/>
      <c r="O406" s="1"/>
      <c r="P406" s="1"/>
      <c r="Q406" s="1"/>
      <c r="R406" s="1"/>
      <c r="S406" s="1"/>
      <c r="T406" s="1"/>
      <c r="U406" s="1"/>
    </row>
    <row r="407" spans="2:21" ht="15.75" customHeight="1">
      <c r="B407" s="1"/>
      <c r="C407" s="1"/>
      <c r="D407" s="1"/>
      <c r="E407" s="1"/>
      <c r="F407" s="1"/>
      <c r="G407" s="1"/>
      <c r="H407" s="1"/>
      <c r="I407" s="1"/>
      <c r="J407" s="1"/>
      <c r="K407" s="1"/>
      <c r="L407" s="1"/>
      <c r="M407" s="1"/>
      <c r="N407" s="1"/>
      <c r="O407" s="1"/>
      <c r="P407" s="1"/>
      <c r="Q407" s="1"/>
      <c r="R407" s="1"/>
      <c r="S407" s="1"/>
      <c r="T407" s="1"/>
      <c r="U407" s="1"/>
    </row>
    <row r="408" spans="2:21" ht="15.75" customHeight="1">
      <c r="B408" s="1"/>
      <c r="C408" s="1"/>
      <c r="D408" s="1"/>
      <c r="E408" s="1"/>
      <c r="F408" s="1"/>
      <c r="G408" s="1"/>
      <c r="H408" s="1"/>
      <c r="I408" s="1"/>
      <c r="J408" s="1"/>
      <c r="K408" s="1"/>
      <c r="L408" s="1"/>
      <c r="M408" s="1"/>
      <c r="N408" s="1"/>
      <c r="O408" s="1"/>
      <c r="P408" s="1"/>
      <c r="Q408" s="1"/>
      <c r="R408" s="1"/>
      <c r="S408" s="1"/>
      <c r="T408" s="1"/>
      <c r="U408" s="1"/>
    </row>
    <row r="409" spans="2:21" ht="15.75" customHeight="1">
      <c r="B409" s="1"/>
      <c r="C409" s="1"/>
      <c r="D409" s="1"/>
      <c r="E409" s="1"/>
      <c r="F409" s="1"/>
      <c r="G409" s="1"/>
      <c r="H409" s="1"/>
      <c r="I409" s="1"/>
      <c r="J409" s="1"/>
      <c r="K409" s="1"/>
      <c r="L409" s="1"/>
      <c r="M409" s="1"/>
      <c r="N409" s="1"/>
      <c r="O409" s="1"/>
      <c r="P409" s="1"/>
      <c r="Q409" s="1"/>
      <c r="R409" s="1"/>
      <c r="S409" s="1"/>
      <c r="T409" s="1"/>
      <c r="U409" s="1"/>
    </row>
    <row r="410" spans="2:21" ht="15.75" customHeight="1">
      <c r="B410" s="1"/>
      <c r="C410" s="1"/>
      <c r="D410" s="1"/>
      <c r="E410" s="1"/>
      <c r="F410" s="1"/>
      <c r="G410" s="1"/>
      <c r="H410" s="1"/>
      <c r="I410" s="1"/>
      <c r="J410" s="1"/>
      <c r="K410" s="1"/>
      <c r="L410" s="1"/>
      <c r="M410" s="1"/>
      <c r="N410" s="1"/>
      <c r="O410" s="1"/>
      <c r="P410" s="1"/>
      <c r="Q410" s="1"/>
      <c r="R410" s="1"/>
      <c r="S410" s="1"/>
      <c r="T410" s="1"/>
      <c r="U410" s="1"/>
    </row>
    <row r="411" spans="2:21" ht="15.75" customHeight="1">
      <c r="B411" s="1"/>
      <c r="C411" s="1"/>
      <c r="D411" s="1"/>
      <c r="E411" s="1"/>
      <c r="F411" s="1"/>
      <c r="G411" s="1"/>
      <c r="H411" s="1"/>
      <c r="I411" s="1"/>
      <c r="J411" s="1"/>
      <c r="K411" s="1"/>
      <c r="L411" s="1"/>
      <c r="M411" s="1"/>
      <c r="N411" s="1"/>
      <c r="O411" s="1"/>
      <c r="P411" s="1"/>
      <c r="Q411" s="1"/>
      <c r="R411" s="1"/>
      <c r="S411" s="1"/>
      <c r="T411" s="1"/>
      <c r="U411" s="1"/>
    </row>
    <row r="412" spans="2:21" ht="15.75" customHeight="1">
      <c r="B412" s="1"/>
      <c r="C412" s="1"/>
      <c r="D412" s="1"/>
      <c r="E412" s="1"/>
      <c r="F412" s="1"/>
      <c r="G412" s="1"/>
      <c r="H412" s="1"/>
      <c r="I412" s="1"/>
      <c r="J412" s="1"/>
      <c r="K412" s="1"/>
      <c r="L412" s="1"/>
      <c r="M412" s="1"/>
      <c r="N412" s="1"/>
      <c r="O412" s="1"/>
      <c r="P412" s="1"/>
      <c r="Q412" s="1"/>
      <c r="R412" s="1"/>
      <c r="S412" s="1"/>
      <c r="T412" s="1"/>
      <c r="U412" s="1"/>
    </row>
    <row r="413" spans="2:21" ht="15.75" customHeight="1">
      <c r="B413" s="1"/>
      <c r="C413" s="1"/>
      <c r="D413" s="1"/>
      <c r="E413" s="1"/>
      <c r="F413" s="1"/>
      <c r="G413" s="1"/>
      <c r="H413" s="1"/>
      <c r="I413" s="1"/>
      <c r="J413" s="1"/>
      <c r="K413" s="1"/>
      <c r="L413" s="1"/>
      <c r="M413" s="1"/>
      <c r="N413" s="1"/>
      <c r="O413" s="1"/>
      <c r="P413" s="1"/>
      <c r="Q413" s="1"/>
      <c r="R413" s="1"/>
      <c r="S413" s="1"/>
      <c r="T413" s="1"/>
      <c r="U413" s="1"/>
    </row>
    <row r="414" spans="2:21" ht="15.75" customHeight="1">
      <c r="B414" s="1"/>
      <c r="C414" s="1"/>
      <c r="D414" s="1"/>
      <c r="E414" s="1"/>
      <c r="F414" s="1"/>
      <c r="G414" s="1"/>
      <c r="H414" s="1"/>
      <c r="I414" s="1"/>
      <c r="J414" s="1"/>
      <c r="K414" s="1"/>
      <c r="L414" s="1"/>
      <c r="M414" s="1"/>
      <c r="N414" s="1"/>
      <c r="O414" s="1"/>
      <c r="P414" s="1"/>
      <c r="Q414" s="1"/>
      <c r="R414" s="1"/>
      <c r="S414" s="1"/>
      <c r="T414" s="1"/>
      <c r="U414" s="1"/>
    </row>
    <row r="415" spans="2:21" ht="15.75" customHeight="1">
      <c r="B415" s="1"/>
      <c r="C415" s="1"/>
      <c r="D415" s="1"/>
      <c r="E415" s="1"/>
      <c r="F415" s="1"/>
      <c r="G415" s="1"/>
      <c r="H415" s="1"/>
      <c r="I415" s="1"/>
      <c r="J415" s="1"/>
      <c r="K415" s="1"/>
      <c r="L415" s="1"/>
      <c r="M415" s="1"/>
      <c r="N415" s="1"/>
      <c r="O415" s="1"/>
      <c r="P415" s="1"/>
      <c r="Q415" s="1"/>
      <c r="R415" s="1"/>
      <c r="S415" s="1"/>
      <c r="T415" s="1"/>
      <c r="U415" s="1"/>
    </row>
    <row r="416" spans="2:21" ht="15.75" customHeight="1">
      <c r="B416" s="1"/>
      <c r="C416" s="1"/>
      <c r="D416" s="1"/>
      <c r="E416" s="1"/>
      <c r="F416" s="1"/>
      <c r="G416" s="1"/>
      <c r="H416" s="1"/>
      <c r="I416" s="1"/>
      <c r="J416" s="1"/>
      <c r="K416" s="1"/>
      <c r="L416" s="1"/>
      <c r="M416" s="1"/>
      <c r="N416" s="1"/>
      <c r="O416" s="1"/>
      <c r="P416" s="1"/>
      <c r="Q416" s="1"/>
      <c r="R416" s="1"/>
      <c r="S416" s="1"/>
      <c r="T416" s="1"/>
      <c r="U416" s="1"/>
    </row>
    <row r="417" spans="2:21" ht="15.75" customHeight="1">
      <c r="B417" s="1"/>
      <c r="C417" s="1"/>
      <c r="D417" s="1"/>
      <c r="E417" s="1"/>
      <c r="F417" s="1"/>
      <c r="G417" s="1"/>
      <c r="H417" s="1"/>
      <c r="I417" s="1"/>
      <c r="J417" s="1"/>
      <c r="K417" s="1"/>
      <c r="L417" s="1"/>
      <c r="M417" s="1"/>
      <c r="N417" s="1"/>
      <c r="O417" s="1"/>
      <c r="P417" s="1"/>
      <c r="Q417" s="1"/>
      <c r="R417" s="1"/>
      <c r="S417" s="1"/>
      <c r="T417" s="1"/>
      <c r="U417" s="1"/>
    </row>
    <row r="418" spans="2:21" ht="15.75" customHeight="1">
      <c r="B418" s="1"/>
      <c r="C418" s="1"/>
      <c r="D418" s="1"/>
      <c r="E418" s="1"/>
      <c r="F418" s="1"/>
      <c r="G418" s="1"/>
      <c r="H418" s="1"/>
      <c r="I418" s="1"/>
      <c r="J418" s="1"/>
      <c r="K418" s="1"/>
      <c r="L418" s="1"/>
      <c r="M418" s="1"/>
      <c r="N418" s="1"/>
      <c r="O418" s="1"/>
      <c r="P418" s="1"/>
      <c r="Q418" s="1"/>
      <c r="R418" s="1"/>
      <c r="S418" s="1"/>
      <c r="T418" s="1"/>
      <c r="U418" s="1"/>
    </row>
    <row r="419" spans="2:21" ht="15.75" customHeight="1">
      <c r="B419" s="1"/>
      <c r="C419" s="1"/>
      <c r="D419" s="1"/>
      <c r="E419" s="1"/>
      <c r="F419" s="1"/>
      <c r="G419" s="1"/>
      <c r="H419" s="1"/>
      <c r="I419" s="1"/>
      <c r="J419" s="1"/>
      <c r="K419" s="1"/>
      <c r="L419" s="1"/>
      <c r="M419" s="1"/>
      <c r="N419" s="1"/>
      <c r="O419" s="1"/>
      <c r="P419" s="1"/>
      <c r="Q419" s="1"/>
      <c r="R419" s="1"/>
      <c r="S419" s="1"/>
      <c r="T419" s="1"/>
      <c r="U419" s="1"/>
    </row>
    <row r="420" spans="2:21" ht="15.75" customHeight="1">
      <c r="B420" s="1"/>
      <c r="C420" s="1"/>
      <c r="D420" s="1"/>
      <c r="E420" s="1"/>
      <c r="F420" s="1"/>
      <c r="G420" s="1"/>
      <c r="H420" s="1"/>
      <c r="I420" s="1"/>
      <c r="J420" s="1"/>
      <c r="K420" s="1"/>
      <c r="L420" s="1"/>
      <c r="M420" s="1"/>
      <c r="N420" s="1"/>
      <c r="O420" s="1"/>
      <c r="P420" s="1"/>
      <c r="Q420" s="1"/>
      <c r="R420" s="1"/>
      <c r="S420" s="1"/>
      <c r="T420" s="1"/>
      <c r="U420" s="1"/>
    </row>
    <row r="421" spans="2:21" ht="15.75" customHeight="1">
      <c r="B421" s="1"/>
      <c r="C421" s="1"/>
      <c r="D421" s="1"/>
      <c r="E421" s="1"/>
      <c r="F421" s="1"/>
      <c r="G421" s="1"/>
      <c r="H421" s="1"/>
      <c r="I421" s="1"/>
      <c r="J421" s="1"/>
      <c r="K421" s="1"/>
      <c r="L421" s="1"/>
      <c r="M421" s="1"/>
      <c r="N421" s="1"/>
      <c r="O421" s="1"/>
      <c r="P421" s="1"/>
      <c r="Q421" s="1"/>
      <c r="R421" s="1"/>
      <c r="S421" s="1"/>
      <c r="T421" s="1"/>
      <c r="U421" s="1"/>
    </row>
    <row r="422" spans="2:21" ht="15.75" customHeight="1">
      <c r="B422" s="1"/>
      <c r="C422" s="1"/>
      <c r="D422" s="1"/>
      <c r="E422" s="1"/>
      <c r="F422" s="1"/>
      <c r="G422" s="1"/>
      <c r="H422" s="1"/>
      <c r="I422" s="1"/>
      <c r="J422" s="1"/>
      <c r="K422" s="1"/>
      <c r="L422" s="1"/>
      <c r="M422" s="1"/>
      <c r="N422" s="1"/>
      <c r="O422" s="1"/>
      <c r="P422" s="1"/>
      <c r="Q422" s="1"/>
      <c r="R422" s="1"/>
      <c r="S422" s="1"/>
      <c r="T422" s="1"/>
      <c r="U422" s="1"/>
    </row>
    <row r="423" spans="2:21" ht="15.75" customHeight="1">
      <c r="B423" s="1"/>
      <c r="C423" s="1"/>
      <c r="D423" s="1"/>
      <c r="E423" s="1"/>
      <c r="F423" s="1"/>
      <c r="G423" s="1"/>
      <c r="H423" s="1"/>
      <c r="I423" s="1"/>
      <c r="J423" s="1"/>
      <c r="K423" s="1"/>
      <c r="L423" s="1"/>
      <c r="M423" s="1"/>
      <c r="N423" s="1"/>
      <c r="O423" s="1"/>
      <c r="P423" s="1"/>
      <c r="Q423" s="1"/>
      <c r="R423" s="1"/>
      <c r="S423" s="1"/>
      <c r="T423" s="1"/>
      <c r="U423" s="1"/>
    </row>
    <row r="424" spans="2:21" ht="15.75" customHeight="1">
      <c r="B424" s="1"/>
      <c r="C424" s="1"/>
      <c r="D424" s="1"/>
      <c r="E424" s="1"/>
      <c r="F424" s="1"/>
      <c r="G424" s="1"/>
      <c r="H424" s="1"/>
      <c r="I424" s="1"/>
      <c r="J424" s="1"/>
      <c r="K424" s="1"/>
      <c r="L424" s="1"/>
      <c r="M424" s="1"/>
      <c r="N424" s="1"/>
      <c r="O424" s="1"/>
      <c r="P424" s="1"/>
      <c r="Q424" s="1"/>
      <c r="R424" s="1"/>
      <c r="S424" s="1"/>
      <c r="T424" s="1"/>
      <c r="U424" s="1"/>
    </row>
    <row r="425" spans="2:21" ht="15.75" customHeight="1">
      <c r="B425" s="1"/>
      <c r="C425" s="1"/>
      <c r="D425" s="1"/>
      <c r="E425" s="1"/>
      <c r="F425" s="1"/>
      <c r="G425" s="1"/>
      <c r="H425" s="1"/>
      <c r="I425" s="1"/>
      <c r="J425" s="1"/>
      <c r="K425" s="1"/>
      <c r="L425" s="1"/>
      <c r="M425" s="1"/>
      <c r="N425" s="1"/>
      <c r="O425" s="1"/>
      <c r="P425" s="1"/>
      <c r="Q425" s="1"/>
      <c r="R425" s="1"/>
      <c r="S425" s="1"/>
      <c r="T425" s="1"/>
      <c r="U425" s="1"/>
    </row>
    <row r="426" spans="2:21" ht="15.75" customHeight="1">
      <c r="B426" s="1"/>
      <c r="C426" s="1"/>
      <c r="D426" s="1"/>
      <c r="E426" s="1"/>
      <c r="F426" s="1"/>
      <c r="G426" s="1"/>
      <c r="H426" s="1"/>
      <c r="I426" s="1"/>
      <c r="J426" s="1"/>
      <c r="K426" s="1"/>
      <c r="L426" s="1"/>
      <c r="M426" s="1"/>
      <c r="N426" s="1"/>
      <c r="O426" s="1"/>
      <c r="P426" s="1"/>
      <c r="Q426" s="1"/>
      <c r="R426" s="1"/>
      <c r="S426" s="1"/>
      <c r="T426" s="1"/>
      <c r="U426" s="1"/>
    </row>
    <row r="427" spans="2:21" ht="15.75" customHeight="1">
      <c r="B427" s="1"/>
      <c r="C427" s="1"/>
      <c r="D427" s="1"/>
      <c r="E427" s="1"/>
      <c r="F427" s="1"/>
      <c r="G427" s="1"/>
      <c r="H427" s="1"/>
      <c r="I427" s="1"/>
      <c r="J427" s="1"/>
      <c r="K427" s="1"/>
      <c r="L427" s="1"/>
      <c r="M427" s="1"/>
      <c r="N427" s="1"/>
      <c r="O427" s="1"/>
      <c r="P427" s="1"/>
      <c r="Q427" s="1"/>
      <c r="R427" s="1"/>
      <c r="S427" s="1"/>
      <c r="T427" s="1"/>
      <c r="U427" s="1"/>
    </row>
    <row r="428" spans="2:21" ht="15.75" customHeight="1">
      <c r="B428" s="1"/>
      <c r="C428" s="1"/>
      <c r="D428" s="1"/>
      <c r="E428" s="1"/>
      <c r="F428" s="1"/>
      <c r="G428" s="1"/>
      <c r="H428" s="1"/>
      <c r="I428" s="1"/>
      <c r="J428" s="1"/>
      <c r="K428" s="1"/>
      <c r="L428" s="1"/>
      <c r="M428" s="1"/>
      <c r="N428" s="1"/>
      <c r="O428" s="1"/>
      <c r="P428" s="1"/>
      <c r="Q428" s="1"/>
      <c r="R428" s="1"/>
      <c r="S428" s="1"/>
      <c r="T428" s="1"/>
      <c r="U428" s="1"/>
    </row>
    <row r="429" spans="2:21" ht="15.75" customHeight="1">
      <c r="B429" s="1"/>
      <c r="C429" s="1"/>
      <c r="D429" s="1"/>
      <c r="E429" s="1"/>
      <c r="F429" s="1"/>
      <c r="G429" s="1"/>
      <c r="H429" s="1"/>
      <c r="I429" s="1"/>
      <c r="J429" s="1"/>
      <c r="K429" s="1"/>
      <c r="L429" s="1"/>
      <c r="M429" s="1"/>
      <c r="N429" s="1"/>
      <c r="O429" s="1"/>
      <c r="P429" s="1"/>
      <c r="Q429" s="1"/>
      <c r="R429" s="1"/>
      <c r="S429" s="1"/>
      <c r="T429" s="1"/>
      <c r="U429" s="1"/>
    </row>
    <row r="430" spans="2:21" ht="15.75" customHeight="1">
      <c r="B430" s="1"/>
      <c r="C430" s="1"/>
      <c r="D430" s="1"/>
      <c r="E430" s="1"/>
      <c r="F430" s="1"/>
      <c r="G430" s="1"/>
      <c r="H430" s="1"/>
      <c r="I430" s="1"/>
      <c r="J430" s="1"/>
      <c r="K430" s="1"/>
      <c r="L430" s="1"/>
      <c r="M430" s="1"/>
      <c r="N430" s="1"/>
      <c r="O430" s="1"/>
      <c r="P430" s="1"/>
      <c r="Q430" s="1"/>
      <c r="R430" s="1"/>
      <c r="S430" s="1"/>
      <c r="T430" s="1"/>
      <c r="U430" s="1"/>
    </row>
    <row r="431" spans="2:21" ht="15.75" customHeight="1">
      <c r="B431" s="1"/>
      <c r="C431" s="1"/>
      <c r="D431" s="1"/>
      <c r="E431" s="1"/>
      <c r="F431" s="1"/>
      <c r="G431" s="1"/>
      <c r="H431" s="1"/>
      <c r="I431" s="1"/>
      <c r="J431" s="1"/>
      <c r="K431" s="1"/>
      <c r="L431" s="1"/>
      <c r="M431" s="1"/>
      <c r="N431" s="1"/>
      <c r="O431" s="1"/>
      <c r="P431" s="1"/>
      <c r="Q431" s="1"/>
      <c r="R431" s="1"/>
      <c r="S431" s="1"/>
      <c r="T431" s="1"/>
      <c r="U431" s="1"/>
    </row>
    <row r="432" spans="2:21" ht="15.75" customHeight="1">
      <c r="B432" s="1"/>
      <c r="C432" s="1"/>
      <c r="D432" s="1"/>
      <c r="E432" s="1"/>
      <c r="F432" s="1"/>
      <c r="G432" s="1"/>
      <c r="H432" s="1"/>
      <c r="I432" s="1"/>
      <c r="J432" s="1"/>
      <c r="K432" s="1"/>
      <c r="L432" s="1"/>
      <c r="M432" s="1"/>
      <c r="N432" s="1"/>
      <c r="O432" s="1"/>
      <c r="P432" s="1"/>
      <c r="Q432" s="1"/>
      <c r="R432" s="1"/>
      <c r="S432" s="1"/>
      <c r="T432" s="1"/>
      <c r="U432" s="1"/>
    </row>
    <row r="433" spans="2:21" ht="15.75" customHeight="1">
      <c r="B433" s="1"/>
      <c r="C433" s="1"/>
      <c r="D433" s="1"/>
      <c r="E433" s="1"/>
      <c r="F433" s="1"/>
      <c r="G433" s="1"/>
      <c r="H433" s="1"/>
      <c r="I433" s="1"/>
      <c r="J433" s="1"/>
      <c r="K433" s="1"/>
      <c r="L433" s="1"/>
      <c r="M433" s="1"/>
      <c r="N433" s="1"/>
      <c r="O433" s="1"/>
      <c r="P433" s="1"/>
      <c r="Q433" s="1"/>
      <c r="R433" s="1"/>
      <c r="S433" s="1"/>
      <c r="T433" s="1"/>
      <c r="U433" s="1"/>
    </row>
    <row r="434" spans="2:21" ht="15.75" customHeight="1">
      <c r="B434" s="1"/>
      <c r="C434" s="1"/>
      <c r="D434" s="1"/>
      <c r="E434" s="1"/>
      <c r="F434" s="1"/>
      <c r="G434" s="1"/>
      <c r="H434" s="1"/>
      <c r="I434" s="1"/>
      <c r="J434" s="1"/>
      <c r="K434" s="1"/>
      <c r="L434" s="1"/>
      <c r="M434" s="1"/>
      <c r="N434" s="1"/>
      <c r="O434" s="1"/>
      <c r="P434" s="1"/>
      <c r="Q434" s="1"/>
      <c r="R434" s="1"/>
      <c r="S434" s="1"/>
      <c r="T434" s="1"/>
      <c r="U434" s="1"/>
    </row>
    <row r="435" spans="2:21" ht="15.75" customHeight="1">
      <c r="B435" s="1"/>
      <c r="C435" s="1"/>
      <c r="D435" s="1"/>
      <c r="E435" s="1"/>
      <c r="F435" s="1"/>
      <c r="G435" s="1"/>
      <c r="H435" s="1"/>
      <c r="I435" s="1"/>
      <c r="J435" s="1"/>
      <c r="K435" s="1"/>
      <c r="L435" s="1"/>
      <c r="M435" s="1"/>
      <c r="N435" s="1"/>
      <c r="O435" s="1"/>
      <c r="P435" s="1"/>
      <c r="Q435" s="1"/>
      <c r="R435" s="1"/>
      <c r="S435" s="1"/>
      <c r="T435" s="1"/>
      <c r="U435" s="1"/>
    </row>
    <row r="436" spans="2:21" ht="15.75" customHeight="1">
      <c r="B436" s="1"/>
      <c r="C436" s="1"/>
      <c r="D436" s="1"/>
      <c r="E436" s="1"/>
      <c r="F436" s="1"/>
      <c r="G436" s="1"/>
      <c r="H436" s="1"/>
      <c r="I436" s="1"/>
      <c r="J436" s="1"/>
      <c r="K436" s="1"/>
      <c r="L436" s="1"/>
      <c r="M436" s="1"/>
      <c r="N436" s="1"/>
      <c r="O436" s="1"/>
      <c r="P436" s="1"/>
      <c r="Q436" s="1"/>
      <c r="R436" s="1"/>
      <c r="S436" s="1"/>
      <c r="T436" s="1"/>
      <c r="U436" s="1"/>
    </row>
    <row r="437" spans="2:21" ht="15.75" customHeight="1">
      <c r="B437" s="1"/>
      <c r="C437" s="1"/>
      <c r="D437" s="1"/>
      <c r="E437" s="1"/>
      <c r="F437" s="1"/>
      <c r="G437" s="1"/>
      <c r="H437" s="1"/>
      <c r="I437" s="1"/>
      <c r="J437" s="1"/>
      <c r="K437" s="1"/>
      <c r="L437" s="1"/>
      <c r="M437" s="1"/>
      <c r="N437" s="1"/>
      <c r="O437" s="1"/>
      <c r="P437" s="1"/>
      <c r="Q437" s="1"/>
      <c r="R437" s="1"/>
      <c r="S437" s="1"/>
      <c r="T437" s="1"/>
      <c r="U437" s="1"/>
    </row>
    <row r="438" spans="2:21" ht="15.75" customHeight="1">
      <c r="B438" s="1"/>
      <c r="C438" s="1"/>
      <c r="D438" s="1"/>
      <c r="E438" s="1"/>
      <c r="F438" s="1"/>
      <c r="G438" s="1"/>
      <c r="H438" s="1"/>
      <c r="I438" s="1"/>
      <c r="J438" s="1"/>
      <c r="K438" s="1"/>
      <c r="L438" s="1"/>
      <c r="M438" s="1"/>
      <c r="N438" s="1"/>
      <c r="O438" s="1"/>
      <c r="P438" s="1"/>
      <c r="Q438" s="1"/>
      <c r="R438" s="1"/>
      <c r="S438" s="1"/>
      <c r="T438" s="1"/>
      <c r="U438" s="1"/>
    </row>
    <row r="439" spans="2:21" ht="15.75" customHeight="1">
      <c r="B439" s="1"/>
      <c r="C439" s="1"/>
      <c r="D439" s="1"/>
      <c r="E439" s="1"/>
      <c r="F439" s="1"/>
      <c r="G439" s="1"/>
      <c r="H439" s="1"/>
      <c r="I439" s="1"/>
      <c r="J439" s="1"/>
      <c r="K439" s="1"/>
      <c r="L439" s="1"/>
      <c r="M439" s="1"/>
      <c r="N439" s="1"/>
      <c r="O439" s="1"/>
      <c r="P439" s="1"/>
      <c r="Q439" s="1"/>
      <c r="R439" s="1"/>
      <c r="S439" s="1"/>
      <c r="T439" s="1"/>
      <c r="U439" s="1"/>
    </row>
    <row r="440" spans="2:21" ht="15.75" customHeight="1">
      <c r="B440" s="1"/>
      <c r="C440" s="1"/>
      <c r="D440" s="1"/>
      <c r="E440" s="1"/>
      <c r="F440" s="1"/>
      <c r="G440" s="1"/>
      <c r="H440" s="1"/>
      <c r="I440" s="1"/>
      <c r="J440" s="1"/>
      <c r="K440" s="1"/>
      <c r="L440" s="1"/>
      <c r="M440" s="1"/>
      <c r="N440" s="1"/>
      <c r="O440" s="1"/>
      <c r="P440" s="1"/>
      <c r="Q440" s="1"/>
      <c r="R440" s="1"/>
      <c r="S440" s="1"/>
      <c r="T440" s="1"/>
      <c r="U440" s="1"/>
    </row>
    <row r="441" spans="2:21" ht="15.75" customHeight="1">
      <c r="B441" s="1"/>
      <c r="C441" s="1"/>
      <c r="D441" s="1"/>
      <c r="E441" s="1"/>
      <c r="F441" s="1"/>
      <c r="G441" s="1"/>
      <c r="H441" s="1"/>
      <c r="I441" s="1"/>
      <c r="J441" s="1"/>
      <c r="K441" s="1"/>
      <c r="L441" s="1"/>
      <c r="M441" s="1"/>
      <c r="N441" s="1"/>
      <c r="O441" s="1"/>
      <c r="P441" s="1"/>
      <c r="Q441" s="1"/>
      <c r="R441" s="1"/>
      <c r="S441" s="1"/>
      <c r="T441" s="1"/>
      <c r="U441" s="1"/>
    </row>
    <row r="442" spans="2:21" ht="15.75" customHeight="1">
      <c r="B442" s="1"/>
      <c r="C442" s="1"/>
      <c r="D442" s="1"/>
      <c r="E442" s="1"/>
      <c r="F442" s="1"/>
      <c r="G442" s="1"/>
      <c r="H442" s="1"/>
      <c r="I442" s="1"/>
      <c r="J442" s="1"/>
      <c r="K442" s="1"/>
      <c r="L442" s="1"/>
      <c r="M442" s="1"/>
      <c r="N442" s="1"/>
      <c r="O442" s="1"/>
      <c r="P442" s="1"/>
      <c r="Q442" s="1"/>
      <c r="R442" s="1"/>
      <c r="S442" s="1"/>
      <c r="T442" s="1"/>
      <c r="U442" s="1"/>
    </row>
    <row r="443" spans="2:21" ht="15.75" customHeight="1">
      <c r="B443" s="1"/>
      <c r="C443" s="1"/>
      <c r="D443" s="1"/>
      <c r="E443" s="1"/>
      <c r="F443" s="1"/>
      <c r="G443" s="1"/>
      <c r="H443" s="1"/>
      <c r="I443" s="1"/>
      <c r="J443" s="1"/>
      <c r="K443" s="1"/>
      <c r="L443" s="1"/>
      <c r="M443" s="1"/>
      <c r="N443" s="1"/>
      <c r="O443" s="1"/>
      <c r="P443" s="1"/>
      <c r="Q443" s="1"/>
      <c r="R443" s="1"/>
      <c r="S443" s="1"/>
      <c r="T443" s="1"/>
      <c r="U443" s="1"/>
    </row>
    <row r="444" spans="2:21" ht="15.75" customHeight="1">
      <c r="B444" s="1"/>
      <c r="C444" s="1"/>
      <c r="D444" s="1"/>
      <c r="E444" s="1"/>
      <c r="F444" s="1"/>
      <c r="G444" s="1"/>
      <c r="H444" s="1"/>
      <c r="I444" s="1"/>
      <c r="J444" s="1"/>
      <c r="K444" s="1"/>
      <c r="L444" s="1"/>
      <c r="M444" s="1"/>
      <c r="N444" s="1"/>
      <c r="O444" s="1"/>
      <c r="P444" s="1"/>
      <c r="Q444" s="1"/>
      <c r="R444" s="1"/>
      <c r="S444" s="1"/>
      <c r="T444" s="1"/>
      <c r="U444" s="1"/>
    </row>
    <row r="445" spans="2:21" ht="15.75" customHeight="1">
      <c r="B445" s="1"/>
      <c r="C445" s="1"/>
      <c r="D445" s="1"/>
      <c r="E445" s="1"/>
      <c r="F445" s="1"/>
      <c r="G445" s="1"/>
      <c r="H445" s="1"/>
      <c r="I445" s="1"/>
      <c r="J445" s="1"/>
      <c r="K445" s="1"/>
      <c r="L445" s="1"/>
      <c r="M445" s="1"/>
      <c r="N445" s="1"/>
      <c r="O445" s="1"/>
      <c r="P445" s="1"/>
      <c r="Q445" s="1"/>
      <c r="R445" s="1"/>
      <c r="S445" s="1"/>
      <c r="T445" s="1"/>
      <c r="U445" s="1"/>
    </row>
    <row r="446" spans="2:21" ht="15.75" customHeight="1">
      <c r="B446" s="1"/>
      <c r="C446" s="1"/>
      <c r="D446" s="1"/>
      <c r="E446" s="1"/>
      <c r="F446" s="1"/>
      <c r="G446" s="1"/>
      <c r="H446" s="1"/>
      <c r="I446" s="1"/>
      <c r="J446" s="1"/>
      <c r="K446" s="1"/>
      <c r="L446" s="1"/>
      <c r="M446" s="1"/>
      <c r="N446" s="1"/>
      <c r="O446" s="1"/>
      <c r="P446" s="1"/>
      <c r="Q446" s="1"/>
      <c r="R446" s="1"/>
      <c r="S446" s="1"/>
      <c r="T446" s="1"/>
      <c r="U446" s="1"/>
    </row>
    <row r="447" spans="2:21" ht="15.75" customHeight="1">
      <c r="B447" s="1"/>
      <c r="C447" s="1"/>
      <c r="D447" s="1"/>
      <c r="E447" s="1"/>
      <c r="F447" s="1"/>
      <c r="G447" s="1"/>
      <c r="H447" s="1"/>
      <c r="I447" s="1"/>
      <c r="J447" s="1"/>
      <c r="K447" s="1"/>
      <c r="L447" s="1"/>
      <c r="M447" s="1"/>
      <c r="N447" s="1"/>
      <c r="O447" s="1"/>
      <c r="P447" s="1"/>
      <c r="Q447" s="1"/>
      <c r="R447" s="1"/>
      <c r="S447" s="1"/>
      <c r="T447" s="1"/>
      <c r="U447" s="1"/>
    </row>
    <row r="448" spans="2:21" ht="15.75" customHeight="1">
      <c r="B448" s="1"/>
      <c r="C448" s="1"/>
      <c r="D448" s="1"/>
      <c r="E448" s="1"/>
      <c r="F448" s="1"/>
      <c r="G448" s="1"/>
      <c r="H448" s="1"/>
      <c r="I448" s="1"/>
      <c r="J448" s="1"/>
      <c r="K448" s="1"/>
      <c r="L448" s="1"/>
      <c r="M448" s="1"/>
      <c r="N448" s="1"/>
      <c r="O448" s="1"/>
      <c r="P448" s="1"/>
      <c r="Q448" s="1"/>
      <c r="R448" s="1"/>
      <c r="S448" s="1"/>
      <c r="T448" s="1"/>
      <c r="U448" s="1"/>
    </row>
    <row r="449" spans="2:21" ht="15.75" customHeight="1">
      <c r="B449" s="1"/>
      <c r="C449" s="1"/>
      <c r="D449" s="1"/>
      <c r="E449" s="1"/>
      <c r="F449" s="1"/>
      <c r="G449" s="1"/>
      <c r="H449" s="1"/>
      <c r="I449" s="1"/>
      <c r="J449" s="1"/>
      <c r="K449" s="1"/>
      <c r="L449" s="1"/>
      <c r="M449" s="1"/>
      <c r="N449" s="1"/>
      <c r="O449" s="1"/>
      <c r="P449" s="1"/>
      <c r="Q449" s="1"/>
      <c r="R449" s="1"/>
      <c r="S449" s="1"/>
      <c r="T449" s="1"/>
      <c r="U449" s="1"/>
    </row>
    <row r="450" spans="2:21" ht="15.75" customHeight="1">
      <c r="B450" s="1"/>
      <c r="C450" s="1"/>
      <c r="D450" s="1"/>
      <c r="E450" s="1"/>
      <c r="F450" s="1"/>
      <c r="G450" s="1"/>
      <c r="H450" s="1"/>
      <c r="I450" s="1"/>
      <c r="J450" s="1"/>
      <c r="K450" s="1"/>
      <c r="L450" s="1"/>
      <c r="M450" s="1"/>
      <c r="N450" s="1"/>
      <c r="O450" s="1"/>
      <c r="P450" s="1"/>
      <c r="Q450" s="1"/>
      <c r="R450" s="1"/>
      <c r="S450" s="1"/>
      <c r="T450" s="1"/>
      <c r="U450" s="1"/>
    </row>
    <row r="451" spans="2:21" ht="15.75" customHeight="1">
      <c r="B451" s="1"/>
      <c r="C451" s="1"/>
      <c r="D451" s="1"/>
      <c r="E451" s="1"/>
      <c r="F451" s="1"/>
      <c r="G451" s="1"/>
      <c r="H451" s="1"/>
      <c r="I451" s="1"/>
      <c r="J451" s="1"/>
      <c r="K451" s="1"/>
      <c r="L451" s="1"/>
      <c r="M451" s="1"/>
      <c r="N451" s="1"/>
      <c r="O451" s="1"/>
      <c r="P451" s="1"/>
      <c r="Q451" s="1"/>
      <c r="R451" s="1"/>
      <c r="S451" s="1"/>
      <c r="T451" s="1"/>
      <c r="U451" s="1"/>
    </row>
    <row r="452" spans="2:21" ht="15.75" customHeight="1">
      <c r="B452" s="1"/>
      <c r="C452" s="1"/>
      <c r="D452" s="1"/>
      <c r="E452" s="1"/>
      <c r="F452" s="1"/>
      <c r="G452" s="1"/>
      <c r="H452" s="1"/>
      <c r="I452" s="1"/>
      <c r="J452" s="1"/>
      <c r="K452" s="1"/>
      <c r="L452" s="1"/>
      <c r="M452" s="1"/>
      <c r="N452" s="1"/>
      <c r="O452" s="1"/>
      <c r="P452" s="1"/>
      <c r="Q452" s="1"/>
      <c r="R452" s="1"/>
      <c r="S452" s="1"/>
      <c r="T452" s="1"/>
      <c r="U452" s="1"/>
    </row>
    <row r="453" spans="2:21" ht="15.75" customHeight="1">
      <c r="B453" s="1"/>
      <c r="C453" s="1"/>
      <c r="D453" s="1"/>
      <c r="E453" s="1"/>
      <c r="F453" s="1"/>
      <c r="G453" s="1"/>
      <c r="H453" s="1"/>
      <c r="I453" s="1"/>
      <c r="J453" s="1"/>
      <c r="K453" s="1"/>
      <c r="L453" s="1"/>
      <c r="M453" s="1"/>
      <c r="N453" s="1"/>
      <c r="O453" s="1"/>
      <c r="P453" s="1"/>
      <c r="Q453" s="1"/>
      <c r="R453" s="1"/>
      <c r="S453" s="1"/>
      <c r="T453" s="1"/>
      <c r="U453" s="1"/>
    </row>
    <row r="454" spans="2:21" ht="15.75" customHeight="1">
      <c r="B454" s="1"/>
      <c r="C454" s="1"/>
      <c r="D454" s="1"/>
      <c r="E454" s="1"/>
      <c r="F454" s="1"/>
      <c r="G454" s="1"/>
      <c r="H454" s="1"/>
      <c r="I454" s="1"/>
      <c r="J454" s="1"/>
      <c r="K454" s="1"/>
      <c r="L454" s="1"/>
      <c r="M454" s="1"/>
      <c r="N454" s="1"/>
      <c r="O454" s="1"/>
      <c r="P454" s="1"/>
      <c r="Q454" s="1"/>
      <c r="R454" s="1"/>
      <c r="S454" s="1"/>
      <c r="T454" s="1"/>
      <c r="U454" s="1"/>
    </row>
    <row r="455" spans="2:21" ht="15.75" customHeight="1">
      <c r="B455" s="1"/>
      <c r="C455" s="1"/>
      <c r="D455" s="1"/>
      <c r="E455" s="1"/>
      <c r="F455" s="1"/>
      <c r="G455" s="1"/>
      <c r="H455" s="1"/>
      <c r="I455" s="1"/>
      <c r="J455" s="1"/>
      <c r="K455" s="1"/>
      <c r="L455" s="1"/>
      <c r="M455" s="1"/>
      <c r="N455" s="1"/>
      <c r="O455" s="1"/>
      <c r="P455" s="1"/>
      <c r="Q455" s="1"/>
      <c r="R455" s="1"/>
      <c r="S455" s="1"/>
      <c r="T455" s="1"/>
      <c r="U455" s="1"/>
    </row>
    <row r="456" spans="2:21" ht="15.75" customHeight="1">
      <c r="B456" s="1"/>
      <c r="C456" s="1"/>
      <c r="D456" s="1"/>
      <c r="E456" s="1"/>
      <c r="F456" s="1"/>
      <c r="G456" s="1"/>
      <c r="H456" s="1"/>
      <c r="I456" s="1"/>
      <c r="J456" s="1"/>
      <c r="K456" s="1"/>
      <c r="L456" s="1"/>
      <c r="M456" s="1"/>
      <c r="N456" s="1"/>
      <c r="O456" s="1"/>
      <c r="P456" s="1"/>
      <c r="Q456" s="1"/>
      <c r="R456" s="1"/>
      <c r="S456" s="1"/>
      <c r="T456" s="1"/>
      <c r="U456" s="1"/>
    </row>
    <row r="457" spans="2:21" ht="15.75" customHeight="1">
      <c r="B457" s="1"/>
      <c r="C457" s="1"/>
      <c r="D457" s="1"/>
      <c r="E457" s="1"/>
      <c r="F457" s="1"/>
      <c r="G457" s="1"/>
      <c r="H457" s="1"/>
      <c r="I457" s="1"/>
      <c r="J457" s="1"/>
      <c r="K457" s="1"/>
      <c r="L457" s="1"/>
      <c r="M457" s="1"/>
      <c r="N457" s="1"/>
      <c r="O457" s="1"/>
      <c r="P457" s="1"/>
      <c r="Q457" s="1"/>
      <c r="R457" s="1"/>
      <c r="S457" s="1"/>
      <c r="T457" s="1"/>
      <c r="U457" s="1"/>
    </row>
    <row r="458" spans="2:21" ht="15.75" customHeight="1">
      <c r="B458" s="1"/>
      <c r="C458" s="1"/>
      <c r="D458" s="1"/>
      <c r="E458" s="1"/>
      <c r="F458" s="1"/>
      <c r="G458" s="1"/>
      <c r="H458" s="1"/>
      <c r="I458" s="1"/>
      <c r="J458" s="1"/>
      <c r="K458" s="1"/>
      <c r="L458" s="1"/>
      <c r="M458" s="1"/>
      <c r="N458" s="1"/>
      <c r="O458" s="1"/>
      <c r="P458" s="1"/>
      <c r="Q458" s="1"/>
      <c r="R458" s="1"/>
      <c r="S458" s="1"/>
      <c r="T458" s="1"/>
      <c r="U458" s="1"/>
    </row>
    <row r="459" spans="2:21" ht="15.75" customHeight="1">
      <c r="B459" s="1"/>
      <c r="C459" s="1"/>
      <c r="D459" s="1"/>
      <c r="E459" s="1"/>
      <c r="F459" s="1"/>
      <c r="G459" s="1"/>
      <c r="H459" s="1"/>
      <c r="I459" s="1"/>
      <c r="J459" s="1"/>
      <c r="K459" s="1"/>
      <c r="L459" s="1"/>
      <c r="M459" s="1"/>
      <c r="N459" s="1"/>
      <c r="O459" s="1"/>
      <c r="P459" s="1"/>
      <c r="Q459" s="1"/>
      <c r="R459" s="1"/>
      <c r="S459" s="1"/>
      <c r="T459" s="1"/>
      <c r="U459" s="1"/>
    </row>
    <row r="460" spans="2:21" ht="15.75" customHeight="1">
      <c r="B460" s="1"/>
      <c r="C460" s="1"/>
      <c r="D460" s="1"/>
      <c r="E460" s="1"/>
      <c r="F460" s="1"/>
      <c r="G460" s="1"/>
      <c r="H460" s="1"/>
      <c r="I460" s="1"/>
      <c r="J460" s="1"/>
      <c r="K460" s="1"/>
      <c r="L460" s="1"/>
      <c r="M460" s="1"/>
      <c r="N460" s="1"/>
      <c r="O460" s="1"/>
      <c r="P460" s="1"/>
      <c r="Q460" s="1"/>
      <c r="R460" s="1"/>
      <c r="S460" s="1"/>
      <c r="T460" s="1"/>
      <c r="U460" s="1"/>
    </row>
    <row r="461" spans="2:21" ht="15.75" customHeight="1">
      <c r="B461" s="1"/>
      <c r="C461" s="1"/>
      <c r="D461" s="1"/>
      <c r="E461" s="1"/>
      <c r="F461" s="1"/>
      <c r="G461" s="1"/>
      <c r="H461" s="1"/>
      <c r="I461" s="1"/>
      <c r="J461" s="1"/>
      <c r="K461" s="1"/>
      <c r="L461" s="1"/>
      <c r="M461" s="1"/>
      <c r="N461" s="1"/>
      <c r="O461" s="1"/>
      <c r="P461" s="1"/>
      <c r="Q461" s="1"/>
      <c r="R461" s="1"/>
      <c r="S461" s="1"/>
      <c r="T461" s="1"/>
      <c r="U461" s="1"/>
    </row>
    <row r="462" spans="2:21" ht="15.75" customHeight="1">
      <c r="B462" s="1"/>
      <c r="C462" s="1"/>
      <c r="D462" s="1"/>
      <c r="E462" s="1"/>
      <c r="F462" s="1"/>
      <c r="G462" s="1"/>
      <c r="H462" s="1"/>
      <c r="I462" s="1"/>
      <c r="J462" s="1"/>
      <c r="K462" s="1"/>
      <c r="L462" s="1"/>
      <c r="M462" s="1"/>
      <c r="N462" s="1"/>
      <c r="O462" s="1"/>
      <c r="P462" s="1"/>
      <c r="Q462" s="1"/>
      <c r="R462" s="1"/>
      <c r="S462" s="1"/>
      <c r="T462" s="1"/>
      <c r="U462" s="1"/>
    </row>
    <row r="463" spans="2:21" ht="15.75" customHeight="1">
      <c r="B463" s="1"/>
      <c r="C463" s="1"/>
      <c r="D463" s="1"/>
      <c r="E463" s="1"/>
      <c r="F463" s="1"/>
      <c r="G463" s="1"/>
      <c r="H463" s="1"/>
      <c r="I463" s="1"/>
      <c r="J463" s="1"/>
      <c r="K463" s="1"/>
      <c r="L463" s="1"/>
      <c r="M463" s="1"/>
      <c r="N463" s="1"/>
      <c r="O463" s="1"/>
      <c r="P463" s="1"/>
      <c r="Q463" s="1"/>
      <c r="R463" s="1"/>
      <c r="S463" s="1"/>
      <c r="T463" s="1"/>
      <c r="U463" s="1"/>
    </row>
    <row r="464" spans="2:21" ht="15.75" customHeight="1">
      <c r="B464" s="1"/>
      <c r="C464" s="1"/>
      <c r="D464" s="1"/>
      <c r="E464" s="1"/>
      <c r="F464" s="1"/>
      <c r="G464" s="1"/>
      <c r="H464" s="1"/>
      <c r="I464" s="1"/>
      <c r="J464" s="1"/>
      <c r="K464" s="1"/>
      <c r="L464" s="1"/>
      <c r="M464" s="1"/>
      <c r="N464" s="1"/>
      <c r="O464" s="1"/>
      <c r="P464" s="1"/>
      <c r="Q464" s="1"/>
      <c r="R464" s="1"/>
      <c r="S464" s="1"/>
      <c r="T464" s="1"/>
      <c r="U464" s="1"/>
    </row>
    <row r="465" spans="2:21" ht="15.75" customHeight="1">
      <c r="B465" s="1"/>
      <c r="C465" s="1"/>
      <c r="D465" s="1"/>
      <c r="E465" s="1"/>
      <c r="F465" s="1"/>
      <c r="G465" s="1"/>
      <c r="H465" s="1"/>
      <c r="I465" s="1"/>
      <c r="J465" s="1"/>
      <c r="K465" s="1"/>
      <c r="L465" s="1"/>
      <c r="M465" s="1"/>
      <c r="N465" s="1"/>
      <c r="O465" s="1"/>
      <c r="P465" s="1"/>
      <c r="Q465" s="1"/>
      <c r="R465" s="1"/>
      <c r="S465" s="1"/>
      <c r="T465" s="1"/>
      <c r="U465" s="1"/>
    </row>
    <row r="466" spans="2:21" ht="15.75" customHeight="1">
      <c r="B466" s="1"/>
      <c r="C466" s="1"/>
      <c r="D466" s="1"/>
      <c r="E466" s="1"/>
      <c r="F466" s="1"/>
      <c r="G466" s="1"/>
      <c r="H466" s="1"/>
      <c r="I466" s="1"/>
      <c r="J466" s="1"/>
      <c r="K466" s="1"/>
      <c r="L466" s="1"/>
      <c r="M466" s="1"/>
      <c r="N466" s="1"/>
      <c r="O466" s="1"/>
      <c r="P466" s="1"/>
      <c r="Q466" s="1"/>
      <c r="R466" s="1"/>
      <c r="S466" s="1"/>
      <c r="T466" s="1"/>
      <c r="U466" s="1"/>
    </row>
    <row r="467" spans="2:21" ht="15.75" customHeight="1">
      <c r="B467" s="1"/>
      <c r="C467" s="1"/>
      <c r="D467" s="1"/>
      <c r="E467" s="1"/>
      <c r="F467" s="1"/>
      <c r="G467" s="1"/>
      <c r="H467" s="1"/>
      <c r="I467" s="1"/>
      <c r="J467" s="1"/>
      <c r="K467" s="1"/>
      <c r="L467" s="1"/>
      <c r="M467" s="1"/>
      <c r="N467" s="1"/>
      <c r="O467" s="1"/>
      <c r="P467" s="1"/>
      <c r="Q467" s="1"/>
      <c r="R467" s="1"/>
      <c r="S467" s="1"/>
      <c r="T467" s="1"/>
      <c r="U467" s="1"/>
    </row>
    <row r="468" spans="2:21" ht="15.75" customHeight="1">
      <c r="B468" s="1"/>
      <c r="C468" s="1"/>
      <c r="D468" s="1"/>
      <c r="E468" s="1"/>
      <c r="F468" s="1"/>
      <c r="G468" s="1"/>
      <c r="H468" s="1"/>
      <c r="I468" s="1"/>
      <c r="J468" s="1"/>
      <c r="K468" s="1"/>
      <c r="L468" s="1"/>
      <c r="M468" s="1"/>
      <c r="N468" s="1"/>
      <c r="O468" s="1"/>
      <c r="P468" s="1"/>
      <c r="Q468" s="1"/>
      <c r="R468" s="1"/>
      <c r="S468" s="1"/>
      <c r="T468" s="1"/>
      <c r="U468" s="1"/>
    </row>
    <row r="469" spans="2:21" ht="15.75" customHeight="1">
      <c r="B469" s="1"/>
      <c r="C469" s="1"/>
      <c r="D469" s="1"/>
      <c r="E469" s="1"/>
      <c r="F469" s="1"/>
      <c r="G469" s="1"/>
      <c r="H469" s="1"/>
      <c r="I469" s="1"/>
      <c r="J469" s="1"/>
      <c r="K469" s="1"/>
      <c r="L469" s="1"/>
      <c r="M469" s="1"/>
      <c r="N469" s="1"/>
      <c r="O469" s="1"/>
      <c r="P469" s="1"/>
      <c r="Q469" s="1"/>
      <c r="R469" s="1"/>
      <c r="S469" s="1"/>
      <c r="T469" s="1"/>
      <c r="U469" s="1"/>
    </row>
    <row r="470" spans="2:21" ht="15.75" customHeight="1">
      <c r="B470" s="1"/>
      <c r="C470" s="1"/>
      <c r="D470" s="1"/>
      <c r="E470" s="1"/>
      <c r="F470" s="1"/>
      <c r="G470" s="1"/>
      <c r="H470" s="1"/>
      <c r="I470" s="1"/>
      <c r="J470" s="1"/>
      <c r="K470" s="1"/>
      <c r="L470" s="1"/>
      <c r="M470" s="1"/>
      <c r="N470" s="1"/>
      <c r="O470" s="1"/>
      <c r="P470" s="1"/>
      <c r="Q470" s="1"/>
      <c r="R470" s="1"/>
      <c r="S470" s="1"/>
      <c r="T470" s="1"/>
      <c r="U470" s="1"/>
    </row>
    <row r="471" spans="2:21" ht="15.75" customHeight="1">
      <c r="B471" s="1"/>
      <c r="C471" s="1"/>
      <c r="D471" s="1"/>
      <c r="E471" s="1"/>
      <c r="F471" s="1"/>
      <c r="G471" s="1"/>
      <c r="H471" s="1"/>
      <c r="I471" s="1"/>
      <c r="J471" s="1"/>
      <c r="K471" s="1"/>
      <c r="L471" s="1"/>
      <c r="M471" s="1"/>
      <c r="N471" s="1"/>
      <c r="O471" s="1"/>
      <c r="P471" s="1"/>
      <c r="Q471" s="1"/>
      <c r="R471" s="1"/>
      <c r="S471" s="1"/>
      <c r="T471" s="1"/>
      <c r="U471" s="1"/>
    </row>
    <row r="472" spans="2:21" ht="15.75" customHeight="1">
      <c r="B472" s="1"/>
      <c r="C472" s="1"/>
      <c r="D472" s="1"/>
      <c r="E472" s="1"/>
      <c r="F472" s="1"/>
      <c r="G472" s="1"/>
      <c r="H472" s="1"/>
      <c r="I472" s="1"/>
      <c r="J472" s="1"/>
      <c r="K472" s="1"/>
      <c r="L472" s="1"/>
      <c r="M472" s="1"/>
      <c r="N472" s="1"/>
      <c r="O472" s="1"/>
      <c r="P472" s="1"/>
      <c r="Q472" s="1"/>
      <c r="R472" s="1"/>
      <c r="S472" s="1"/>
      <c r="T472" s="1"/>
      <c r="U472" s="1"/>
    </row>
    <row r="473" spans="2:21" ht="15.75" customHeight="1">
      <c r="B473" s="1"/>
      <c r="C473" s="1"/>
      <c r="D473" s="1"/>
      <c r="E473" s="1"/>
      <c r="F473" s="1"/>
      <c r="G473" s="1"/>
      <c r="H473" s="1"/>
      <c r="I473" s="1"/>
      <c r="J473" s="1"/>
      <c r="K473" s="1"/>
      <c r="L473" s="1"/>
      <c r="M473" s="1"/>
      <c r="N473" s="1"/>
      <c r="O473" s="1"/>
      <c r="P473" s="1"/>
      <c r="Q473" s="1"/>
      <c r="R473" s="1"/>
      <c r="S473" s="1"/>
      <c r="T473" s="1"/>
      <c r="U473" s="1"/>
    </row>
    <row r="474" spans="2:21" ht="15.75" customHeight="1">
      <c r="B474" s="1"/>
      <c r="C474" s="1"/>
      <c r="D474" s="1"/>
      <c r="E474" s="1"/>
      <c r="F474" s="1"/>
      <c r="G474" s="1"/>
      <c r="H474" s="1"/>
      <c r="I474" s="1"/>
      <c r="J474" s="1"/>
      <c r="K474" s="1"/>
      <c r="L474" s="1"/>
      <c r="M474" s="1"/>
      <c r="N474" s="1"/>
      <c r="O474" s="1"/>
      <c r="P474" s="1"/>
      <c r="Q474" s="1"/>
      <c r="R474" s="1"/>
      <c r="S474" s="1"/>
      <c r="T474" s="1"/>
      <c r="U474" s="1"/>
    </row>
    <row r="475" spans="2:21" ht="15.75" customHeight="1">
      <c r="B475" s="1"/>
      <c r="C475" s="1"/>
      <c r="D475" s="1"/>
      <c r="E475" s="1"/>
      <c r="F475" s="1"/>
      <c r="G475" s="1"/>
      <c r="H475" s="1"/>
      <c r="I475" s="1"/>
      <c r="J475" s="1"/>
      <c r="K475" s="1"/>
      <c r="L475" s="1"/>
      <c r="M475" s="1"/>
      <c r="N475" s="1"/>
      <c r="O475" s="1"/>
      <c r="P475" s="1"/>
      <c r="Q475" s="1"/>
      <c r="R475" s="1"/>
      <c r="S475" s="1"/>
      <c r="T475" s="1"/>
      <c r="U475" s="1"/>
    </row>
    <row r="476" spans="2:21" ht="15.75" customHeight="1">
      <c r="B476" s="1"/>
      <c r="C476" s="1"/>
      <c r="D476" s="1"/>
      <c r="E476" s="1"/>
      <c r="F476" s="1"/>
      <c r="G476" s="1"/>
      <c r="H476" s="1"/>
      <c r="I476" s="1"/>
      <c r="J476" s="1"/>
      <c r="K476" s="1"/>
      <c r="L476" s="1"/>
      <c r="M476" s="1"/>
      <c r="N476" s="1"/>
      <c r="O476" s="1"/>
      <c r="P476" s="1"/>
      <c r="Q476" s="1"/>
      <c r="R476" s="1"/>
      <c r="S476" s="1"/>
      <c r="T476" s="1"/>
      <c r="U476" s="1"/>
    </row>
    <row r="477" spans="2:21" ht="15.75" customHeight="1">
      <c r="B477" s="1"/>
      <c r="C477" s="1"/>
      <c r="D477" s="1"/>
      <c r="E477" s="1"/>
      <c r="F477" s="1"/>
      <c r="G477" s="1"/>
      <c r="H477" s="1"/>
      <c r="I477" s="1"/>
      <c r="J477" s="1"/>
      <c r="K477" s="1"/>
      <c r="L477" s="1"/>
      <c r="M477" s="1"/>
      <c r="N477" s="1"/>
      <c r="O477" s="1"/>
      <c r="P477" s="1"/>
      <c r="Q477" s="1"/>
      <c r="R477" s="1"/>
      <c r="S477" s="1"/>
      <c r="T477" s="1"/>
      <c r="U477" s="1"/>
    </row>
    <row r="478" spans="2:21" ht="15.75" customHeight="1">
      <c r="B478" s="1"/>
      <c r="C478" s="1"/>
      <c r="D478" s="1"/>
      <c r="E478" s="1"/>
      <c r="F478" s="1"/>
      <c r="G478" s="1"/>
      <c r="H478" s="1"/>
      <c r="I478" s="1"/>
      <c r="J478" s="1"/>
      <c r="K478" s="1"/>
      <c r="L478" s="1"/>
      <c r="M478" s="1"/>
      <c r="N478" s="1"/>
      <c r="O478" s="1"/>
      <c r="P478" s="1"/>
      <c r="Q478" s="1"/>
      <c r="R478" s="1"/>
      <c r="S478" s="1"/>
      <c r="T478" s="1"/>
      <c r="U478" s="1"/>
    </row>
    <row r="479" spans="2:21" ht="15.75" customHeight="1">
      <c r="B479" s="1"/>
      <c r="C479" s="1"/>
      <c r="D479" s="1"/>
      <c r="E479" s="1"/>
      <c r="F479" s="1"/>
      <c r="G479" s="1"/>
      <c r="H479" s="1"/>
      <c r="I479" s="1"/>
      <c r="J479" s="1"/>
      <c r="K479" s="1"/>
      <c r="L479" s="1"/>
      <c r="M479" s="1"/>
      <c r="N479" s="1"/>
      <c r="O479" s="1"/>
      <c r="P479" s="1"/>
      <c r="Q479" s="1"/>
      <c r="R479" s="1"/>
      <c r="S479" s="1"/>
      <c r="T479" s="1"/>
      <c r="U479" s="1"/>
    </row>
    <row r="480" spans="2:21" ht="15.75" customHeight="1">
      <c r="B480" s="1"/>
      <c r="C480" s="1"/>
      <c r="D480" s="1"/>
      <c r="E480" s="1"/>
      <c r="F480" s="1"/>
      <c r="G480" s="1"/>
      <c r="H480" s="1"/>
      <c r="I480" s="1"/>
      <c r="J480" s="1"/>
      <c r="K480" s="1"/>
      <c r="L480" s="1"/>
      <c r="M480" s="1"/>
      <c r="N480" s="1"/>
      <c r="O480" s="1"/>
      <c r="P480" s="1"/>
      <c r="Q480" s="1"/>
      <c r="R480" s="1"/>
      <c r="S480" s="1"/>
      <c r="T480" s="1"/>
      <c r="U480" s="1"/>
    </row>
    <row r="481" spans="2:21" ht="15.75" customHeight="1">
      <c r="B481" s="1"/>
      <c r="C481" s="1"/>
      <c r="D481" s="1"/>
      <c r="E481" s="1"/>
      <c r="F481" s="1"/>
      <c r="G481" s="1"/>
      <c r="H481" s="1"/>
      <c r="I481" s="1"/>
      <c r="J481" s="1"/>
      <c r="K481" s="1"/>
      <c r="L481" s="1"/>
      <c r="M481" s="1"/>
      <c r="N481" s="1"/>
      <c r="O481" s="1"/>
      <c r="P481" s="1"/>
      <c r="Q481" s="1"/>
      <c r="R481" s="1"/>
      <c r="S481" s="1"/>
      <c r="T481" s="1"/>
      <c r="U481" s="1"/>
    </row>
    <row r="482" spans="2:21" ht="15.75" customHeight="1">
      <c r="B482" s="1"/>
      <c r="C482" s="1"/>
      <c r="D482" s="1"/>
      <c r="E482" s="1"/>
      <c r="F482" s="1"/>
      <c r="G482" s="1"/>
      <c r="H482" s="1"/>
      <c r="I482" s="1"/>
      <c r="J482" s="1"/>
      <c r="K482" s="1"/>
      <c r="L482" s="1"/>
      <c r="M482" s="1"/>
      <c r="N482" s="1"/>
      <c r="O482" s="1"/>
      <c r="P482" s="1"/>
      <c r="Q482" s="1"/>
      <c r="R482" s="1"/>
      <c r="S482" s="1"/>
      <c r="T482" s="1"/>
      <c r="U482" s="1"/>
    </row>
    <row r="483" spans="2:21" ht="15.75" customHeight="1">
      <c r="B483" s="1"/>
      <c r="C483" s="1"/>
      <c r="D483" s="1"/>
      <c r="E483" s="1"/>
      <c r="F483" s="1"/>
      <c r="G483" s="1"/>
      <c r="H483" s="1"/>
      <c r="I483" s="1"/>
      <c r="J483" s="1"/>
      <c r="K483" s="1"/>
      <c r="L483" s="1"/>
      <c r="M483" s="1"/>
      <c r="N483" s="1"/>
      <c r="O483" s="1"/>
      <c r="P483" s="1"/>
      <c r="Q483" s="1"/>
      <c r="R483" s="1"/>
      <c r="S483" s="1"/>
      <c r="T483" s="1"/>
      <c r="U483" s="1"/>
    </row>
    <row r="484" spans="2:21" ht="15.75" customHeight="1">
      <c r="B484" s="1"/>
      <c r="C484" s="1"/>
      <c r="D484" s="1"/>
      <c r="E484" s="1"/>
      <c r="F484" s="1"/>
      <c r="G484" s="1"/>
      <c r="H484" s="1"/>
      <c r="I484" s="1"/>
      <c r="J484" s="1"/>
      <c r="K484" s="1"/>
      <c r="L484" s="1"/>
      <c r="M484" s="1"/>
      <c r="N484" s="1"/>
      <c r="O484" s="1"/>
      <c r="P484" s="1"/>
      <c r="Q484" s="1"/>
      <c r="R484" s="1"/>
      <c r="S484" s="1"/>
      <c r="T484" s="1"/>
      <c r="U484" s="1"/>
    </row>
    <row r="485" spans="2:21" ht="15.75" customHeight="1">
      <c r="B485" s="1"/>
      <c r="C485" s="1"/>
      <c r="D485" s="1"/>
      <c r="E485" s="1"/>
      <c r="F485" s="1"/>
      <c r="G485" s="1"/>
      <c r="H485" s="1"/>
      <c r="I485" s="1"/>
      <c r="J485" s="1"/>
      <c r="K485" s="1"/>
      <c r="L485" s="1"/>
      <c r="M485" s="1"/>
      <c r="N485" s="1"/>
      <c r="O485" s="1"/>
      <c r="P485" s="1"/>
      <c r="Q485" s="1"/>
      <c r="R485" s="1"/>
      <c r="S485" s="1"/>
      <c r="T485" s="1"/>
      <c r="U485" s="1"/>
    </row>
    <row r="486" spans="2:21" ht="15.75" customHeight="1">
      <c r="B486" s="1"/>
      <c r="C486" s="1"/>
      <c r="D486" s="1"/>
      <c r="E486" s="1"/>
      <c r="F486" s="1"/>
      <c r="G486" s="1"/>
      <c r="H486" s="1"/>
      <c r="I486" s="1"/>
      <c r="J486" s="1"/>
      <c r="K486" s="1"/>
      <c r="L486" s="1"/>
      <c r="M486" s="1"/>
      <c r="N486" s="1"/>
      <c r="O486" s="1"/>
      <c r="P486" s="1"/>
      <c r="Q486" s="1"/>
      <c r="R486" s="1"/>
      <c r="S486" s="1"/>
      <c r="T486" s="1"/>
      <c r="U486" s="1"/>
    </row>
    <row r="487" spans="2:21" ht="15.75" customHeight="1">
      <c r="B487" s="1"/>
      <c r="C487" s="1"/>
      <c r="D487" s="1"/>
      <c r="E487" s="1"/>
      <c r="F487" s="1"/>
      <c r="G487" s="1"/>
      <c r="H487" s="1"/>
      <c r="I487" s="1"/>
      <c r="J487" s="1"/>
      <c r="K487" s="1"/>
      <c r="L487" s="1"/>
      <c r="M487" s="1"/>
      <c r="N487" s="1"/>
      <c r="O487" s="1"/>
      <c r="P487" s="1"/>
      <c r="Q487" s="1"/>
      <c r="R487" s="1"/>
      <c r="S487" s="1"/>
      <c r="T487" s="1"/>
      <c r="U487" s="1"/>
    </row>
    <row r="488" spans="2:21" ht="15.75" customHeight="1">
      <c r="B488" s="1"/>
      <c r="C488" s="1"/>
      <c r="D488" s="1"/>
      <c r="E488" s="1"/>
      <c r="F488" s="1"/>
      <c r="G488" s="1"/>
      <c r="H488" s="1"/>
      <c r="I488" s="1"/>
      <c r="J488" s="1"/>
      <c r="K488" s="1"/>
      <c r="L488" s="1"/>
      <c r="M488" s="1"/>
      <c r="N488" s="1"/>
      <c r="O488" s="1"/>
      <c r="P488" s="1"/>
      <c r="Q488" s="1"/>
      <c r="R488" s="1"/>
      <c r="S488" s="1"/>
      <c r="T488" s="1"/>
      <c r="U488" s="1"/>
    </row>
    <row r="489" spans="2:21" ht="15.75" customHeight="1">
      <c r="B489" s="1"/>
      <c r="C489" s="1"/>
      <c r="D489" s="1"/>
      <c r="E489" s="1"/>
      <c r="F489" s="1"/>
      <c r="G489" s="1"/>
      <c r="H489" s="1"/>
      <c r="I489" s="1"/>
      <c r="J489" s="1"/>
      <c r="K489" s="1"/>
      <c r="L489" s="1"/>
      <c r="M489" s="1"/>
      <c r="N489" s="1"/>
      <c r="O489" s="1"/>
      <c r="P489" s="1"/>
      <c r="Q489" s="1"/>
      <c r="R489" s="1"/>
      <c r="S489" s="1"/>
      <c r="T489" s="1"/>
      <c r="U489" s="1"/>
    </row>
    <row r="490" spans="2:21" ht="15.75" customHeight="1">
      <c r="B490" s="1"/>
      <c r="C490" s="1"/>
      <c r="D490" s="1"/>
      <c r="E490" s="1"/>
      <c r="F490" s="1"/>
      <c r="G490" s="1"/>
      <c r="H490" s="1"/>
      <c r="I490" s="1"/>
      <c r="J490" s="1"/>
      <c r="K490" s="1"/>
      <c r="L490" s="1"/>
      <c r="M490" s="1"/>
      <c r="N490" s="1"/>
      <c r="O490" s="1"/>
      <c r="P490" s="1"/>
      <c r="Q490" s="1"/>
      <c r="R490" s="1"/>
      <c r="S490" s="1"/>
      <c r="T490" s="1"/>
      <c r="U490" s="1"/>
    </row>
    <row r="491" spans="2:21" ht="15.75" customHeight="1">
      <c r="B491" s="1"/>
      <c r="C491" s="1"/>
      <c r="D491" s="1"/>
      <c r="E491" s="1"/>
      <c r="F491" s="1"/>
      <c r="G491" s="1"/>
      <c r="H491" s="1"/>
      <c r="I491" s="1"/>
      <c r="J491" s="1"/>
      <c r="K491" s="1"/>
      <c r="L491" s="1"/>
      <c r="M491" s="1"/>
      <c r="N491" s="1"/>
      <c r="O491" s="1"/>
      <c r="P491" s="1"/>
      <c r="Q491" s="1"/>
      <c r="R491" s="1"/>
      <c r="S491" s="1"/>
      <c r="T491" s="1"/>
      <c r="U491" s="1"/>
    </row>
    <row r="492" spans="2:21" ht="15.75" customHeight="1">
      <c r="B492" s="1"/>
      <c r="C492" s="1"/>
      <c r="D492" s="1"/>
      <c r="E492" s="1"/>
      <c r="F492" s="1"/>
      <c r="G492" s="1"/>
      <c r="H492" s="1"/>
      <c r="I492" s="1"/>
      <c r="J492" s="1"/>
      <c r="K492" s="1"/>
      <c r="L492" s="1"/>
      <c r="M492" s="1"/>
      <c r="N492" s="1"/>
      <c r="O492" s="1"/>
      <c r="P492" s="1"/>
      <c r="Q492" s="1"/>
      <c r="R492" s="1"/>
      <c r="S492" s="1"/>
      <c r="T492" s="1"/>
      <c r="U492" s="1"/>
    </row>
    <row r="493" spans="2:21" ht="15.75" customHeight="1">
      <c r="B493" s="1"/>
      <c r="C493" s="1"/>
      <c r="D493" s="1"/>
      <c r="E493" s="1"/>
      <c r="F493" s="1"/>
      <c r="G493" s="1"/>
      <c r="H493" s="1"/>
      <c r="I493" s="1"/>
      <c r="J493" s="1"/>
      <c r="K493" s="1"/>
      <c r="L493" s="1"/>
      <c r="M493" s="1"/>
      <c r="N493" s="1"/>
      <c r="O493" s="1"/>
      <c r="P493" s="1"/>
      <c r="Q493" s="1"/>
      <c r="R493" s="1"/>
      <c r="S493" s="1"/>
      <c r="T493" s="1"/>
      <c r="U493" s="1"/>
    </row>
    <row r="494" spans="2:21" ht="15.75" customHeight="1">
      <c r="B494" s="1"/>
      <c r="C494" s="1"/>
      <c r="D494" s="1"/>
      <c r="E494" s="1"/>
      <c r="F494" s="1"/>
      <c r="G494" s="1"/>
      <c r="H494" s="1"/>
      <c r="I494" s="1"/>
      <c r="J494" s="1"/>
      <c r="K494" s="1"/>
      <c r="L494" s="1"/>
      <c r="M494" s="1"/>
      <c r="N494" s="1"/>
      <c r="O494" s="1"/>
      <c r="P494" s="1"/>
      <c r="Q494" s="1"/>
      <c r="R494" s="1"/>
      <c r="S494" s="1"/>
      <c r="T494" s="1"/>
      <c r="U494" s="1"/>
    </row>
    <row r="495" spans="2:21" ht="15.75" customHeight="1">
      <c r="B495" s="1"/>
      <c r="C495" s="1"/>
      <c r="D495" s="1"/>
      <c r="E495" s="1"/>
      <c r="F495" s="1"/>
      <c r="G495" s="1"/>
      <c r="H495" s="1"/>
      <c r="I495" s="1"/>
      <c r="J495" s="1"/>
      <c r="K495" s="1"/>
      <c r="L495" s="1"/>
      <c r="M495" s="1"/>
      <c r="N495" s="1"/>
      <c r="O495" s="1"/>
      <c r="P495" s="1"/>
      <c r="Q495" s="1"/>
      <c r="R495" s="1"/>
      <c r="S495" s="1"/>
      <c r="T495" s="1"/>
      <c r="U495" s="1"/>
    </row>
    <row r="496" spans="2:21" ht="15.75" customHeight="1">
      <c r="B496" s="1"/>
      <c r="C496" s="1"/>
      <c r="D496" s="1"/>
      <c r="E496" s="1"/>
      <c r="F496" s="1"/>
      <c r="G496" s="1"/>
      <c r="H496" s="1"/>
      <c r="I496" s="1"/>
      <c r="J496" s="1"/>
      <c r="K496" s="1"/>
      <c r="L496" s="1"/>
      <c r="M496" s="1"/>
      <c r="N496" s="1"/>
      <c r="O496" s="1"/>
      <c r="P496" s="1"/>
      <c r="Q496" s="1"/>
      <c r="R496" s="1"/>
      <c r="S496" s="1"/>
      <c r="T496" s="1"/>
      <c r="U496" s="1"/>
    </row>
    <row r="497" spans="2:21" ht="15.75" customHeight="1">
      <c r="B497" s="1"/>
      <c r="C497" s="1"/>
      <c r="D497" s="1"/>
      <c r="E497" s="1"/>
      <c r="F497" s="1"/>
      <c r="G497" s="1"/>
      <c r="H497" s="1"/>
      <c r="I497" s="1"/>
      <c r="J497" s="1"/>
      <c r="K497" s="1"/>
      <c r="L497" s="1"/>
      <c r="M497" s="1"/>
      <c r="N497" s="1"/>
      <c r="O497" s="1"/>
      <c r="P497" s="1"/>
      <c r="Q497" s="1"/>
      <c r="R497" s="1"/>
      <c r="S497" s="1"/>
      <c r="T497" s="1"/>
      <c r="U497" s="1"/>
    </row>
    <row r="498" spans="2:21" ht="15.75" customHeight="1">
      <c r="B498" s="1"/>
      <c r="C498" s="1"/>
      <c r="D498" s="1"/>
      <c r="E498" s="1"/>
      <c r="F498" s="1"/>
      <c r="G498" s="1"/>
      <c r="H498" s="1"/>
      <c r="I498" s="1"/>
      <c r="J498" s="1"/>
      <c r="K498" s="1"/>
      <c r="L498" s="1"/>
      <c r="M498" s="1"/>
      <c r="N498" s="1"/>
      <c r="O498" s="1"/>
      <c r="P498" s="1"/>
      <c r="Q498" s="1"/>
      <c r="R498" s="1"/>
      <c r="S498" s="1"/>
      <c r="T498" s="1"/>
      <c r="U498" s="1"/>
    </row>
    <row r="499" spans="2:21" ht="15.75" customHeight="1">
      <c r="B499" s="1"/>
      <c r="C499" s="1"/>
      <c r="D499" s="1"/>
      <c r="E499" s="1"/>
      <c r="F499" s="1"/>
      <c r="G499" s="1"/>
      <c r="H499" s="1"/>
      <c r="I499" s="1"/>
      <c r="J499" s="1"/>
      <c r="K499" s="1"/>
      <c r="L499" s="1"/>
      <c r="M499" s="1"/>
      <c r="N499" s="1"/>
      <c r="O499" s="1"/>
      <c r="P499" s="1"/>
      <c r="Q499" s="1"/>
      <c r="R499" s="1"/>
      <c r="S499" s="1"/>
      <c r="T499" s="1"/>
      <c r="U499" s="1"/>
    </row>
    <row r="500" spans="2:21" ht="15.75" customHeight="1">
      <c r="B500" s="1"/>
      <c r="C500" s="1"/>
      <c r="D500" s="1"/>
      <c r="E500" s="1"/>
      <c r="F500" s="1"/>
      <c r="G500" s="1"/>
      <c r="H500" s="1"/>
      <c r="I500" s="1"/>
      <c r="J500" s="1"/>
      <c r="K500" s="1"/>
      <c r="L500" s="1"/>
      <c r="M500" s="1"/>
      <c r="N500" s="1"/>
      <c r="O500" s="1"/>
      <c r="P500" s="1"/>
      <c r="Q500" s="1"/>
      <c r="R500" s="1"/>
      <c r="S500" s="1"/>
      <c r="T500" s="1"/>
      <c r="U500" s="1"/>
    </row>
    <row r="501" spans="2:21" ht="15.75" customHeight="1">
      <c r="B501" s="1"/>
      <c r="C501" s="1"/>
      <c r="D501" s="1"/>
      <c r="E501" s="1"/>
      <c r="F501" s="1"/>
      <c r="G501" s="1"/>
      <c r="H501" s="1"/>
      <c r="I501" s="1"/>
      <c r="J501" s="1"/>
      <c r="K501" s="1"/>
      <c r="L501" s="1"/>
      <c r="M501" s="1"/>
      <c r="N501" s="1"/>
      <c r="O501" s="1"/>
      <c r="P501" s="1"/>
      <c r="Q501" s="1"/>
      <c r="R501" s="1"/>
      <c r="S501" s="1"/>
      <c r="T501" s="1"/>
      <c r="U501" s="1"/>
    </row>
    <row r="502" spans="2:21" ht="15.75" customHeight="1">
      <c r="B502" s="1"/>
      <c r="C502" s="1"/>
      <c r="D502" s="1"/>
      <c r="E502" s="1"/>
      <c r="F502" s="1"/>
      <c r="G502" s="1"/>
      <c r="H502" s="1"/>
      <c r="I502" s="1"/>
      <c r="J502" s="1"/>
      <c r="K502" s="1"/>
      <c r="L502" s="1"/>
      <c r="M502" s="1"/>
      <c r="N502" s="1"/>
      <c r="O502" s="1"/>
      <c r="P502" s="1"/>
      <c r="Q502" s="1"/>
      <c r="R502" s="1"/>
      <c r="S502" s="1"/>
      <c r="T502" s="1"/>
      <c r="U502" s="1"/>
    </row>
    <row r="503" spans="2:21" ht="15.75" customHeight="1">
      <c r="B503" s="1"/>
      <c r="C503" s="1"/>
      <c r="D503" s="1"/>
      <c r="E503" s="1"/>
      <c r="F503" s="1"/>
      <c r="G503" s="1"/>
      <c r="H503" s="1"/>
      <c r="I503" s="1"/>
      <c r="J503" s="1"/>
      <c r="K503" s="1"/>
      <c r="L503" s="1"/>
      <c r="M503" s="1"/>
      <c r="N503" s="1"/>
      <c r="O503" s="1"/>
      <c r="P503" s="1"/>
      <c r="Q503" s="1"/>
      <c r="R503" s="1"/>
      <c r="S503" s="1"/>
      <c r="T503" s="1"/>
      <c r="U503" s="1"/>
    </row>
    <row r="504" spans="2:21" ht="15.75" customHeight="1">
      <c r="B504" s="1"/>
      <c r="C504" s="1"/>
      <c r="D504" s="1"/>
      <c r="E504" s="1"/>
      <c r="F504" s="1"/>
      <c r="G504" s="1"/>
      <c r="H504" s="1"/>
      <c r="I504" s="1"/>
      <c r="J504" s="1"/>
      <c r="K504" s="1"/>
      <c r="L504" s="1"/>
      <c r="M504" s="1"/>
      <c r="N504" s="1"/>
      <c r="O504" s="1"/>
      <c r="P504" s="1"/>
      <c r="Q504" s="1"/>
      <c r="R504" s="1"/>
      <c r="S504" s="1"/>
      <c r="T504" s="1"/>
      <c r="U504" s="1"/>
    </row>
    <row r="505" spans="2:21" ht="15.75" customHeight="1">
      <c r="B505" s="1"/>
      <c r="C505" s="1"/>
      <c r="D505" s="1"/>
      <c r="E505" s="1"/>
      <c r="F505" s="1"/>
      <c r="G505" s="1"/>
      <c r="H505" s="1"/>
      <c r="I505" s="1"/>
      <c r="J505" s="1"/>
      <c r="K505" s="1"/>
      <c r="L505" s="1"/>
      <c r="M505" s="1"/>
      <c r="N505" s="1"/>
      <c r="O505" s="1"/>
      <c r="P505" s="1"/>
      <c r="Q505" s="1"/>
      <c r="R505" s="1"/>
      <c r="S505" s="1"/>
      <c r="T505" s="1"/>
      <c r="U505" s="1"/>
    </row>
    <row r="506" spans="2:21" ht="15.75" customHeight="1">
      <c r="B506" s="1"/>
      <c r="C506" s="1"/>
      <c r="D506" s="1"/>
      <c r="E506" s="1"/>
      <c r="F506" s="1"/>
      <c r="G506" s="1"/>
      <c r="H506" s="1"/>
      <c r="I506" s="1"/>
      <c r="J506" s="1"/>
      <c r="K506" s="1"/>
      <c r="L506" s="1"/>
      <c r="M506" s="1"/>
      <c r="N506" s="1"/>
      <c r="O506" s="1"/>
      <c r="P506" s="1"/>
      <c r="Q506" s="1"/>
      <c r="R506" s="1"/>
      <c r="S506" s="1"/>
      <c r="T506" s="1"/>
      <c r="U506" s="1"/>
    </row>
    <row r="507" spans="2:21" ht="15.75" customHeight="1">
      <c r="B507" s="1"/>
      <c r="C507" s="1"/>
      <c r="D507" s="1"/>
      <c r="E507" s="1"/>
      <c r="F507" s="1"/>
      <c r="G507" s="1"/>
      <c r="H507" s="1"/>
      <c r="I507" s="1"/>
      <c r="J507" s="1"/>
      <c r="K507" s="1"/>
      <c r="L507" s="1"/>
      <c r="M507" s="1"/>
      <c r="N507" s="1"/>
      <c r="O507" s="1"/>
      <c r="P507" s="1"/>
      <c r="Q507" s="1"/>
      <c r="R507" s="1"/>
      <c r="S507" s="1"/>
      <c r="T507" s="1"/>
      <c r="U507" s="1"/>
    </row>
    <row r="508" spans="2:21" ht="15.75" customHeight="1">
      <c r="B508" s="1"/>
      <c r="C508" s="1"/>
      <c r="D508" s="1"/>
      <c r="E508" s="1"/>
      <c r="F508" s="1"/>
      <c r="G508" s="1"/>
      <c r="H508" s="1"/>
      <c r="I508" s="1"/>
      <c r="J508" s="1"/>
      <c r="K508" s="1"/>
      <c r="L508" s="1"/>
      <c r="M508" s="1"/>
      <c r="N508" s="1"/>
      <c r="O508" s="1"/>
      <c r="P508" s="1"/>
      <c r="Q508" s="1"/>
      <c r="R508" s="1"/>
      <c r="S508" s="1"/>
      <c r="T508" s="1"/>
      <c r="U508" s="1"/>
    </row>
    <row r="509" spans="2:21" ht="15.75" customHeight="1">
      <c r="B509" s="1"/>
      <c r="C509" s="1"/>
      <c r="D509" s="1"/>
      <c r="E509" s="1"/>
      <c r="F509" s="1"/>
      <c r="G509" s="1"/>
      <c r="H509" s="1"/>
      <c r="I509" s="1"/>
      <c r="J509" s="1"/>
      <c r="K509" s="1"/>
      <c r="L509" s="1"/>
      <c r="M509" s="1"/>
      <c r="N509" s="1"/>
      <c r="O509" s="1"/>
      <c r="P509" s="1"/>
      <c r="Q509" s="1"/>
      <c r="R509" s="1"/>
      <c r="S509" s="1"/>
      <c r="T509" s="1"/>
      <c r="U509" s="1"/>
    </row>
    <row r="510" spans="2:21" ht="15.75" customHeight="1">
      <c r="B510" s="1"/>
      <c r="C510" s="1"/>
      <c r="D510" s="1"/>
      <c r="E510" s="1"/>
      <c r="F510" s="1"/>
      <c r="G510" s="1"/>
      <c r="H510" s="1"/>
      <c r="I510" s="1"/>
      <c r="J510" s="1"/>
      <c r="K510" s="1"/>
      <c r="L510" s="1"/>
      <c r="M510" s="1"/>
      <c r="N510" s="1"/>
      <c r="O510" s="1"/>
      <c r="P510" s="1"/>
      <c r="Q510" s="1"/>
      <c r="R510" s="1"/>
      <c r="S510" s="1"/>
      <c r="T510" s="1"/>
      <c r="U510" s="1"/>
    </row>
    <row r="511" spans="2:21" ht="15.75" customHeight="1">
      <c r="B511" s="1"/>
      <c r="C511" s="1"/>
      <c r="D511" s="1"/>
      <c r="E511" s="1"/>
      <c r="F511" s="1"/>
      <c r="G511" s="1"/>
      <c r="H511" s="1"/>
      <c r="I511" s="1"/>
      <c r="J511" s="1"/>
      <c r="K511" s="1"/>
      <c r="L511" s="1"/>
      <c r="M511" s="1"/>
      <c r="N511" s="1"/>
      <c r="O511" s="1"/>
      <c r="P511" s="1"/>
      <c r="Q511" s="1"/>
      <c r="R511" s="1"/>
      <c r="S511" s="1"/>
      <c r="T511" s="1"/>
      <c r="U511" s="1"/>
    </row>
    <row r="512" spans="2:21" ht="15.75" customHeight="1">
      <c r="B512" s="1"/>
      <c r="C512" s="1"/>
      <c r="D512" s="1"/>
      <c r="E512" s="1"/>
      <c r="F512" s="1"/>
      <c r="G512" s="1"/>
      <c r="H512" s="1"/>
      <c r="I512" s="1"/>
      <c r="J512" s="1"/>
      <c r="K512" s="1"/>
      <c r="L512" s="1"/>
      <c r="M512" s="1"/>
      <c r="N512" s="1"/>
      <c r="O512" s="1"/>
      <c r="P512" s="1"/>
      <c r="Q512" s="1"/>
      <c r="R512" s="1"/>
      <c r="S512" s="1"/>
      <c r="T512" s="1"/>
      <c r="U512" s="1"/>
    </row>
    <row r="513" spans="2:21" ht="15.75" customHeight="1">
      <c r="B513" s="1"/>
      <c r="C513" s="1"/>
      <c r="D513" s="1"/>
      <c r="E513" s="1"/>
      <c r="F513" s="1"/>
      <c r="G513" s="1"/>
      <c r="H513" s="1"/>
      <c r="I513" s="1"/>
      <c r="J513" s="1"/>
      <c r="K513" s="1"/>
      <c r="L513" s="1"/>
      <c r="M513" s="1"/>
      <c r="N513" s="1"/>
      <c r="O513" s="1"/>
      <c r="P513" s="1"/>
      <c r="Q513" s="1"/>
      <c r="R513" s="1"/>
      <c r="S513" s="1"/>
      <c r="T513" s="1"/>
      <c r="U513" s="1"/>
    </row>
    <row r="514" spans="2:21" ht="15.75" customHeight="1">
      <c r="B514" s="1"/>
      <c r="C514" s="1"/>
      <c r="D514" s="1"/>
      <c r="E514" s="1"/>
      <c r="F514" s="1"/>
      <c r="G514" s="1"/>
      <c r="H514" s="1"/>
      <c r="I514" s="1"/>
      <c r="J514" s="1"/>
      <c r="K514" s="1"/>
      <c r="L514" s="1"/>
      <c r="M514" s="1"/>
      <c r="N514" s="1"/>
      <c r="O514" s="1"/>
      <c r="P514" s="1"/>
      <c r="Q514" s="1"/>
      <c r="R514" s="1"/>
      <c r="S514" s="1"/>
      <c r="T514" s="1"/>
      <c r="U514" s="1"/>
    </row>
    <row r="515" spans="2:21" ht="15.75" customHeight="1">
      <c r="B515" s="1"/>
      <c r="C515" s="1"/>
      <c r="D515" s="1"/>
      <c r="E515" s="1"/>
      <c r="F515" s="1"/>
      <c r="G515" s="1"/>
      <c r="H515" s="1"/>
      <c r="I515" s="1"/>
      <c r="J515" s="1"/>
      <c r="K515" s="1"/>
      <c r="L515" s="1"/>
      <c r="M515" s="1"/>
      <c r="N515" s="1"/>
      <c r="O515" s="1"/>
      <c r="P515" s="1"/>
      <c r="Q515" s="1"/>
      <c r="R515" s="1"/>
      <c r="S515" s="1"/>
      <c r="T515" s="1"/>
      <c r="U515" s="1"/>
    </row>
    <row r="516" spans="2:21" ht="15.75" customHeight="1">
      <c r="B516" s="1"/>
      <c r="C516" s="1"/>
      <c r="D516" s="1"/>
      <c r="E516" s="1"/>
      <c r="F516" s="1"/>
      <c r="G516" s="1"/>
      <c r="H516" s="1"/>
      <c r="I516" s="1"/>
      <c r="J516" s="1"/>
      <c r="K516" s="1"/>
      <c r="L516" s="1"/>
      <c r="M516" s="1"/>
      <c r="N516" s="1"/>
      <c r="O516" s="1"/>
      <c r="P516" s="1"/>
      <c r="Q516" s="1"/>
      <c r="R516" s="1"/>
      <c r="S516" s="1"/>
      <c r="T516" s="1"/>
      <c r="U516" s="1"/>
    </row>
    <row r="517" spans="2:21" ht="15.75" customHeight="1">
      <c r="B517" s="1"/>
      <c r="C517" s="1"/>
      <c r="D517" s="1"/>
      <c r="E517" s="1"/>
      <c r="F517" s="1"/>
      <c r="G517" s="1"/>
      <c r="H517" s="1"/>
      <c r="I517" s="1"/>
      <c r="J517" s="1"/>
      <c r="K517" s="1"/>
      <c r="L517" s="1"/>
      <c r="M517" s="1"/>
      <c r="N517" s="1"/>
      <c r="O517" s="1"/>
      <c r="P517" s="1"/>
      <c r="Q517" s="1"/>
      <c r="R517" s="1"/>
      <c r="S517" s="1"/>
      <c r="T517" s="1"/>
      <c r="U517" s="1"/>
    </row>
    <row r="518" spans="2:21" ht="15.75" customHeight="1">
      <c r="B518" s="1"/>
      <c r="C518" s="1"/>
      <c r="D518" s="1"/>
      <c r="E518" s="1"/>
      <c r="F518" s="1"/>
      <c r="G518" s="1"/>
      <c r="H518" s="1"/>
      <c r="I518" s="1"/>
      <c r="J518" s="1"/>
      <c r="K518" s="1"/>
      <c r="L518" s="1"/>
      <c r="M518" s="1"/>
      <c r="N518" s="1"/>
      <c r="O518" s="1"/>
      <c r="P518" s="1"/>
      <c r="Q518" s="1"/>
      <c r="R518" s="1"/>
      <c r="S518" s="1"/>
      <c r="T518" s="1"/>
      <c r="U518" s="1"/>
    </row>
    <row r="519" spans="2:21" ht="15.75" customHeight="1">
      <c r="B519" s="1"/>
      <c r="C519" s="1"/>
      <c r="D519" s="1"/>
      <c r="E519" s="1"/>
      <c r="F519" s="1"/>
      <c r="G519" s="1"/>
      <c r="H519" s="1"/>
      <c r="I519" s="1"/>
      <c r="J519" s="1"/>
      <c r="K519" s="1"/>
      <c r="L519" s="1"/>
      <c r="M519" s="1"/>
      <c r="N519" s="1"/>
      <c r="O519" s="1"/>
      <c r="P519" s="1"/>
      <c r="Q519" s="1"/>
      <c r="R519" s="1"/>
      <c r="S519" s="1"/>
      <c r="T519" s="1"/>
      <c r="U519" s="1"/>
    </row>
    <row r="520" spans="2:21" ht="15.75" customHeight="1">
      <c r="B520" s="1"/>
      <c r="C520" s="1"/>
      <c r="D520" s="1"/>
      <c r="E520" s="1"/>
      <c r="F520" s="1"/>
      <c r="G520" s="1"/>
      <c r="H520" s="1"/>
      <c r="I520" s="1"/>
      <c r="J520" s="1"/>
      <c r="K520" s="1"/>
      <c r="L520" s="1"/>
      <c r="M520" s="1"/>
      <c r="N520" s="1"/>
      <c r="O520" s="1"/>
      <c r="P520" s="1"/>
      <c r="Q520" s="1"/>
      <c r="R520" s="1"/>
      <c r="S520" s="1"/>
      <c r="T520" s="1"/>
      <c r="U520" s="1"/>
    </row>
    <row r="521" spans="2:21" ht="15.75" customHeight="1">
      <c r="B521" s="1"/>
      <c r="C521" s="1"/>
      <c r="D521" s="1"/>
      <c r="E521" s="1"/>
      <c r="F521" s="1"/>
      <c r="G521" s="1"/>
      <c r="H521" s="1"/>
      <c r="I521" s="1"/>
      <c r="J521" s="1"/>
      <c r="K521" s="1"/>
      <c r="L521" s="1"/>
      <c r="M521" s="1"/>
      <c r="N521" s="1"/>
      <c r="O521" s="1"/>
      <c r="P521" s="1"/>
      <c r="Q521" s="1"/>
      <c r="R521" s="1"/>
      <c r="S521" s="1"/>
      <c r="T521" s="1"/>
      <c r="U521" s="1"/>
    </row>
    <row r="522" spans="2:21" ht="15.75" customHeight="1">
      <c r="B522" s="1"/>
      <c r="C522" s="1"/>
      <c r="D522" s="1"/>
      <c r="E522" s="1"/>
      <c r="F522" s="1"/>
      <c r="G522" s="1"/>
      <c r="H522" s="1"/>
      <c r="I522" s="1"/>
      <c r="J522" s="1"/>
      <c r="K522" s="1"/>
      <c r="L522" s="1"/>
      <c r="M522" s="1"/>
      <c r="N522" s="1"/>
      <c r="O522" s="1"/>
      <c r="P522" s="1"/>
      <c r="Q522" s="1"/>
      <c r="R522" s="1"/>
      <c r="S522" s="1"/>
      <c r="T522" s="1"/>
      <c r="U522" s="1"/>
    </row>
    <row r="523" spans="2:21" ht="15.75" customHeight="1">
      <c r="B523" s="1"/>
      <c r="C523" s="1"/>
      <c r="D523" s="1"/>
      <c r="E523" s="1"/>
      <c r="F523" s="1"/>
      <c r="G523" s="1"/>
      <c r="H523" s="1"/>
      <c r="I523" s="1"/>
      <c r="J523" s="1"/>
      <c r="K523" s="1"/>
      <c r="L523" s="1"/>
      <c r="M523" s="1"/>
      <c r="N523" s="1"/>
      <c r="O523" s="1"/>
      <c r="P523" s="1"/>
      <c r="Q523" s="1"/>
      <c r="R523" s="1"/>
      <c r="S523" s="1"/>
      <c r="T523" s="1"/>
      <c r="U523" s="1"/>
    </row>
    <row r="524" spans="2:21" ht="15.75" customHeight="1">
      <c r="B524" s="1"/>
      <c r="C524" s="1"/>
      <c r="D524" s="1"/>
      <c r="E524" s="1"/>
      <c r="F524" s="1"/>
      <c r="G524" s="1"/>
      <c r="H524" s="1"/>
      <c r="I524" s="1"/>
      <c r="J524" s="1"/>
      <c r="K524" s="1"/>
      <c r="L524" s="1"/>
      <c r="M524" s="1"/>
      <c r="N524" s="1"/>
      <c r="O524" s="1"/>
      <c r="P524" s="1"/>
      <c r="Q524" s="1"/>
      <c r="R524" s="1"/>
      <c r="S524" s="1"/>
      <c r="T524" s="1"/>
      <c r="U524" s="1"/>
    </row>
    <row r="525" spans="2:21" ht="15.75" customHeight="1">
      <c r="B525" s="1"/>
      <c r="C525" s="1"/>
      <c r="D525" s="1"/>
      <c r="E525" s="1"/>
      <c r="F525" s="1"/>
      <c r="G525" s="1"/>
      <c r="H525" s="1"/>
      <c r="I525" s="1"/>
      <c r="J525" s="1"/>
      <c r="K525" s="1"/>
      <c r="L525" s="1"/>
      <c r="M525" s="1"/>
      <c r="N525" s="1"/>
      <c r="O525" s="1"/>
      <c r="P525" s="1"/>
      <c r="Q525" s="1"/>
      <c r="R525" s="1"/>
      <c r="S525" s="1"/>
      <c r="T525" s="1"/>
      <c r="U525" s="1"/>
    </row>
    <row r="526" spans="2:21" ht="15.75" customHeight="1">
      <c r="B526" s="1"/>
      <c r="C526" s="1"/>
      <c r="D526" s="1"/>
      <c r="E526" s="1"/>
      <c r="F526" s="1"/>
      <c r="G526" s="1"/>
      <c r="H526" s="1"/>
      <c r="I526" s="1"/>
      <c r="J526" s="1"/>
      <c r="K526" s="1"/>
      <c r="L526" s="1"/>
      <c r="M526" s="1"/>
      <c r="N526" s="1"/>
      <c r="O526" s="1"/>
      <c r="P526" s="1"/>
      <c r="Q526" s="1"/>
      <c r="R526" s="1"/>
      <c r="S526" s="1"/>
      <c r="T526" s="1"/>
      <c r="U526" s="1"/>
    </row>
    <row r="527" spans="2:21" ht="15.75" customHeight="1">
      <c r="B527" s="1"/>
      <c r="C527" s="1"/>
      <c r="D527" s="1"/>
      <c r="E527" s="1"/>
      <c r="F527" s="1"/>
      <c r="G527" s="1"/>
      <c r="H527" s="1"/>
      <c r="I527" s="1"/>
      <c r="J527" s="1"/>
      <c r="K527" s="1"/>
      <c r="L527" s="1"/>
      <c r="M527" s="1"/>
      <c r="N527" s="1"/>
      <c r="O527" s="1"/>
      <c r="P527" s="1"/>
      <c r="Q527" s="1"/>
      <c r="R527" s="1"/>
      <c r="S527" s="1"/>
      <c r="T527" s="1"/>
      <c r="U527" s="1"/>
    </row>
    <row r="528" spans="2:21" ht="15.75" customHeight="1">
      <c r="B528" s="1"/>
      <c r="C528" s="1"/>
      <c r="D528" s="1"/>
      <c r="E528" s="1"/>
      <c r="F528" s="1"/>
      <c r="G528" s="1"/>
      <c r="H528" s="1"/>
      <c r="I528" s="1"/>
      <c r="J528" s="1"/>
      <c r="K528" s="1"/>
      <c r="L528" s="1"/>
      <c r="M528" s="1"/>
      <c r="N528" s="1"/>
      <c r="O528" s="1"/>
      <c r="P528" s="1"/>
      <c r="Q528" s="1"/>
      <c r="R528" s="1"/>
      <c r="S528" s="1"/>
      <c r="T528" s="1"/>
      <c r="U528" s="1"/>
    </row>
    <row r="529" spans="2:21" ht="15.75" customHeight="1">
      <c r="B529" s="1"/>
      <c r="C529" s="1"/>
      <c r="D529" s="1"/>
      <c r="E529" s="1"/>
      <c r="F529" s="1"/>
      <c r="G529" s="1"/>
      <c r="H529" s="1"/>
      <c r="I529" s="1"/>
      <c r="J529" s="1"/>
      <c r="K529" s="1"/>
      <c r="L529" s="1"/>
      <c r="M529" s="1"/>
      <c r="N529" s="1"/>
      <c r="O529" s="1"/>
      <c r="P529" s="1"/>
      <c r="Q529" s="1"/>
      <c r="R529" s="1"/>
      <c r="S529" s="1"/>
      <c r="T529" s="1"/>
      <c r="U529" s="1"/>
    </row>
    <row r="530" spans="2:21" ht="15.75" customHeight="1">
      <c r="B530" s="1"/>
      <c r="C530" s="1"/>
      <c r="D530" s="1"/>
      <c r="E530" s="1"/>
      <c r="F530" s="1"/>
      <c r="G530" s="1"/>
      <c r="H530" s="1"/>
      <c r="I530" s="1"/>
      <c r="J530" s="1"/>
      <c r="K530" s="1"/>
      <c r="L530" s="1"/>
      <c r="M530" s="1"/>
      <c r="N530" s="1"/>
      <c r="O530" s="1"/>
      <c r="P530" s="1"/>
      <c r="Q530" s="1"/>
      <c r="R530" s="1"/>
      <c r="S530" s="1"/>
      <c r="T530" s="1"/>
      <c r="U530" s="1"/>
    </row>
    <row r="531" spans="2:21" ht="15.75" customHeight="1">
      <c r="B531" s="1"/>
      <c r="C531" s="1"/>
      <c r="D531" s="1"/>
      <c r="E531" s="1"/>
      <c r="F531" s="1"/>
      <c r="G531" s="1"/>
      <c r="H531" s="1"/>
      <c r="I531" s="1"/>
      <c r="J531" s="1"/>
      <c r="K531" s="1"/>
      <c r="L531" s="1"/>
      <c r="M531" s="1"/>
      <c r="N531" s="1"/>
      <c r="O531" s="1"/>
      <c r="P531" s="1"/>
      <c r="Q531" s="1"/>
      <c r="R531" s="1"/>
      <c r="S531" s="1"/>
      <c r="T531" s="1"/>
      <c r="U531" s="1"/>
    </row>
    <row r="532" spans="2:21" ht="15.75" customHeight="1">
      <c r="B532" s="1"/>
      <c r="C532" s="1"/>
      <c r="D532" s="1"/>
      <c r="E532" s="1"/>
      <c r="F532" s="1"/>
      <c r="G532" s="1"/>
      <c r="H532" s="1"/>
      <c r="I532" s="1"/>
      <c r="J532" s="1"/>
      <c r="K532" s="1"/>
      <c r="L532" s="1"/>
      <c r="M532" s="1"/>
      <c r="N532" s="1"/>
      <c r="O532" s="1"/>
      <c r="P532" s="1"/>
      <c r="Q532" s="1"/>
      <c r="R532" s="1"/>
      <c r="S532" s="1"/>
      <c r="T532" s="1"/>
      <c r="U532" s="1"/>
    </row>
    <row r="533" spans="2:21" ht="15.75" customHeight="1">
      <c r="B533" s="1"/>
      <c r="C533" s="1"/>
      <c r="D533" s="1"/>
      <c r="E533" s="1"/>
      <c r="F533" s="1"/>
      <c r="G533" s="1"/>
      <c r="H533" s="1"/>
      <c r="I533" s="1"/>
      <c r="J533" s="1"/>
      <c r="K533" s="1"/>
      <c r="L533" s="1"/>
      <c r="M533" s="1"/>
      <c r="N533" s="1"/>
      <c r="O533" s="1"/>
      <c r="P533" s="1"/>
      <c r="Q533" s="1"/>
      <c r="R533" s="1"/>
      <c r="S533" s="1"/>
      <c r="T533" s="1"/>
      <c r="U533" s="1"/>
    </row>
    <row r="534" spans="2:21" ht="15.75" customHeight="1">
      <c r="B534" s="1"/>
      <c r="C534" s="1"/>
      <c r="D534" s="1"/>
      <c r="E534" s="1"/>
      <c r="F534" s="1"/>
      <c r="G534" s="1"/>
      <c r="H534" s="1"/>
      <c r="I534" s="1"/>
      <c r="J534" s="1"/>
      <c r="K534" s="1"/>
      <c r="L534" s="1"/>
      <c r="M534" s="1"/>
      <c r="N534" s="1"/>
      <c r="O534" s="1"/>
      <c r="P534" s="1"/>
      <c r="Q534" s="1"/>
      <c r="R534" s="1"/>
      <c r="S534" s="1"/>
      <c r="T534" s="1"/>
      <c r="U534" s="1"/>
    </row>
    <row r="535" spans="2:21" ht="15.75" customHeight="1">
      <c r="B535" s="1"/>
      <c r="C535" s="1"/>
      <c r="D535" s="1"/>
      <c r="E535" s="1"/>
      <c r="F535" s="1"/>
      <c r="G535" s="1"/>
      <c r="H535" s="1"/>
      <c r="I535" s="1"/>
      <c r="J535" s="1"/>
      <c r="K535" s="1"/>
      <c r="L535" s="1"/>
      <c r="M535" s="1"/>
      <c r="N535" s="1"/>
      <c r="O535" s="1"/>
      <c r="P535" s="1"/>
      <c r="Q535" s="1"/>
      <c r="R535" s="1"/>
      <c r="S535" s="1"/>
      <c r="T535" s="1"/>
      <c r="U535" s="1"/>
    </row>
    <row r="536" spans="2:21" ht="15.75" customHeight="1">
      <c r="B536" s="1"/>
      <c r="C536" s="1"/>
      <c r="D536" s="1"/>
      <c r="E536" s="1"/>
      <c r="F536" s="1"/>
      <c r="G536" s="1"/>
      <c r="H536" s="1"/>
      <c r="I536" s="1"/>
      <c r="J536" s="1"/>
      <c r="K536" s="1"/>
      <c r="L536" s="1"/>
      <c r="M536" s="1"/>
      <c r="N536" s="1"/>
      <c r="O536" s="1"/>
      <c r="P536" s="1"/>
      <c r="Q536" s="1"/>
      <c r="R536" s="1"/>
      <c r="S536" s="1"/>
      <c r="T536" s="1"/>
      <c r="U536" s="1"/>
    </row>
    <row r="537" spans="2:21" ht="15.75" customHeight="1">
      <c r="B537" s="1"/>
      <c r="C537" s="1"/>
      <c r="D537" s="1"/>
      <c r="E537" s="1"/>
      <c r="F537" s="1"/>
      <c r="G537" s="1"/>
      <c r="H537" s="1"/>
      <c r="I537" s="1"/>
      <c r="J537" s="1"/>
      <c r="K537" s="1"/>
      <c r="L537" s="1"/>
      <c r="M537" s="1"/>
      <c r="N537" s="1"/>
      <c r="O537" s="1"/>
      <c r="P537" s="1"/>
      <c r="Q537" s="1"/>
      <c r="R537" s="1"/>
      <c r="S537" s="1"/>
      <c r="T537" s="1"/>
      <c r="U537" s="1"/>
    </row>
    <row r="538" spans="2:21" ht="15.75" customHeight="1">
      <c r="B538" s="1"/>
      <c r="C538" s="1"/>
      <c r="D538" s="1"/>
      <c r="E538" s="1"/>
      <c r="F538" s="1"/>
      <c r="G538" s="1"/>
      <c r="H538" s="1"/>
      <c r="I538" s="1"/>
      <c r="J538" s="1"/>
      <c r="K538" s="1"/>
      <c r="L538" s="1"/>
      <c r="M538" s="1"/>
      <c r="N538" s="1"/>
      <c r="O538" s="1"/>
      <c r="P538" s="1"/>
      <c r="Q538" s="1"/>
      <c r="R538" s="1"/>
      <c r="S538" s="1"/>
      <c r="T538" s="1"/>
      <c r="U538" s="1"/>
    </row>
    <row r="539" spans="2:21" ht="15.75" customHeight="1">
      <c r="B539" s="1"/>
      <c r="C539" s="1"/>
      <c r="D539" s="1"/>
      <c r="E539" s="1"/>
      <c r="F539" s="1"/>
      <c r="G539" s="1"/>
      <c r="H539" s="1"/>
      <c r="I539" s="1"/>
      <c r="J539" s="1"/>
      <c r="K539" s="1"/>
      <c r="L539" s="1"/>
      <c r="M539" s="1"/>
      <c r="N539" s="1"/>
      <c r="O539" s="1"/>
      <c r="P539" s="1"/>
      <c r="Q539" s="1"/>
      <c r="R539" s="1"/>
      <c r="S539" s="1"/>
      <c r="T539" s="1"/>
      <c r="U539" s="1"/>
    </row>
    <row r="540" spans="2:21" ht="15.75" customHeight="1">
      <c r="B540" s="1"/>
      <c r="C540" s="1"/>
      <c r="D540" s="1"/>
      <c r="E540" s="1"/>
      <c r="F540" s="1"/>
      <c r="G540" s="1"/>
      <c r="H540" s="1"/>
      <c r="I540" s="1"/>
      <c r="J540" s="1"/>
      <c r="K540" s="1"/>
      <c r="L540" s="1"/>
      <c r="M540" s="1"/>
      <c r="N540" s="1"/>
      <c r="O540" s="1"/>
      <c r="P540" s="1"/>
      <c r="Q540" s="1"/>
      <c r="R540" s="1"/>
      <c r="S540" s="1"/>
      <c r="T540" s="1"/>
      <c r="U540" s="1"/>
    </row>
    <row r="541" spans="2:21" ht="15.75" customHeight="1">
      <c r="B541" s="1"/>
      <c r="C541" s="1"/>
      <c r="D541" s="1"/>
      <c r="E541" s="1"/>
      <c r="F541" s="1"/>
      <c r="G541" s="1"/>
      <c r="H541" s="1"/>
      <c r="I541" s="1"/>
      <c r="J541" s="1"/>
      <c r="K541" s="1"/>
      <c r="L541" s="1"/>
      <c r="M541" s="1"/>
      <c r="N541" s="1"/>
      <c r="O541" s="1"/>
      <c r="P541" s="1"/>
      <c r="Q541" s="1"/>
      <c r="R541" s="1"/>
      <c r="S541" s="1"/>
      <c r="T541" s="1"/>
      <c r="U541" s="1"/>
    </row>
    <row r="542" spans="2:21" ht="15.75" customHeight="1">
      <c r="B542" s="1"/>
      <c r="C542" s="1"/>
      <c r="D542" s="1"/>
      <c r="E542" s="1"/>
      <c r="F542" s="1"/>
      <c r="G542" s="1"/>
      <c r="H542" s="1"/>
      <c r="I542" s="1"/>
      <c r="J542" s="1"/>
      <c r="K542" s="1"/>
      <c r="L542" s="1"/>
      <c r="M542" s="1"/>
      <c r="N542" s="1"/>
      <c r="O542" s="1"/>
      <c r="P542" s="1"/>
      <c r="Q542" s="1"/>
      <c r="R542" s="1"/>
      <c r="S542" s="1"/>
      <c r="T542" s="1"/>
      <c r="U542" s="1"/>
    </row>
    <row r="543" spans="2:21" ht="15.75" customHeight="1">
      <c r="B543" s="1"/>
      <c r="C543" s="1"/>
      <c r="D543" s="1"/>
      <c r="E543" s="1"/>
      <c r="F543" s="1"/>
      <c r="G543" s="1"/>
      <c r="H543" s="1"/>
      <c r="I543" s="1"/>
      <c r="J543" s="1"/>
      <c r="K543" s="1"/>
      <c r="L543" s="1"/>
      <c r="M543" s="1"/>
      <c r="N543" s="1"/>
      <c r="O543" s="1"/>
      <c r="P543" s="1"/>
      <c r="Q543" s="1"/>
      <c r="R543" s="1"/>
      <c r="S543" s="1"/>
      <c r="T543" s="1"/>
      <c r="U543" s="1"/>
    </row>
    <row r="544" spans="2:21" ht="15.75" customHeight="1">
      <c r="B544" s="1"/>
      <c r="C544" s="1"/>
      <c r="D544" s="1"/>
      <c r="E544" s="1"/>
      <c r="F544" s="1"/>
      <c r="G544" s="1"/>
      <c r="H544" s="1"/>
      <c r="I544" s="1"/>
      <c r="J544" s="1"/>
      <c r="K544" s="1"/>
      <c r="L544" s="1"/>
      <c r="M544" s="1"/>
      <c r="N544" s="1"/>
      <c r="O544" s="1"/>
      <c r="P544" s="1"/>
      <c r="Q544" s="1"/>
      <c r="R544" s="1"/>
      <c r="S544" s="1"/>
      <c r="T544" s="1"/>
      <c r="U544" s="1"/>
    </row>
    <row r="545" spans="2:21" ht="15.75" customHeight="1">
      <c r="B545" s="1"/>
      <c r="C545" s="1"/>
      <c r="D545" s="1"/>
      <c r="E545" s="1"/>
      <c r="F545" s="1"/>
      <c r="G545" s="1"/>
      <c r="H545" s="1"/>
      <c r="I545" s="1"/>
      <c r="J545" s="1"/>
      <c r="K545" s="1"/>
      <c r="L545" s="1"/>
      <c r="M545" s="1"/>
      <c r="N545" s="1"/>
      <c r="O545" s="1"/>
      <c r="P545" s="1"/>
      <c r="Q545" s="1"/>
      <c r="R545" s="1"/>
      <c r="S545" s="1"/>
      <c r="T545" s="1"/>
      <c r="U545" s="1"/>
    </row>
    <row r="546" spans="2:21" ht="15.75" customHeight="1">
      <c r="B546" s="1"/>
      <c r="C546" s="1"/>
      <c r="D546" s="1"/>
      <c r="E546" s="1"/>
      <c r="F546" s="1"/>
      <c r="G546" s="1"/>
      <c r="H546" s="1"/>
      <c r="I546" s="1"/>
      <c r="J546" s="1"/>
      <c r="K546" s="1"/>
      <c r="L546" s="1"/>
      <c r="M546" s="1"/>
      <c r="N546" s="1"/>
      <c r="O546" s="1"/>
      <c r="P546" s="1"/>
      <c r="Q546" s="1"/>
      <c r="R546" s="1"/>
      <c r="S546" s="1"/>
      <c r="T546" s="1"/>
      <c r="U546" s="1"/>
    </row>
    <row r="547" spans="2:21" ht="15.75" customHeight="1">
      <c r="B547" s="1"/>
      <c r="C547" s="1"/>
      <c r="D547" s="1"/>
      <c r="E547" s="1"/>
      <c r="F547" s="1"/>
      <c r="G547" s="1"/>
      <c r="H547" s="1"/>
      <c r="I547" s="1"/>
      <c r="J547" s="1"/>
      <c r="K547" s="1"/>
      <c r="L547" s="1"/>
      <c r="M547" s="1"/>
      <c r="N547" s="1"/>
      <c r="O547" s="1"/>
      <c r="P547" s="1"/>
      <c r="Q547" s="1"/>
      <c r="R547" s="1"/>
      <c r="S547" s="1"/>
      <c r="T547" s="1"/>
      <c r="U547" s="1"/>
    </row>
    <row r="548" spans="2:21" ht="15.75" customHeight="1">
      <c r="B548" s="1"/>
      <c r="C548" s="1"/>
      <c r="D548" s="1"/>
      <c r="E548" s="1"/>
      <c r="F548" s="1"/>
      <c r="G548" s="1"/>
      <c r="H548" s="1"/>
      <c r="I548" s="1"/>
      <c r="J548" s="1"/>
      <c r="K548" s="1"/>
      <c r="L548" s="1"/>
      <c r="M548" s="1"/>
      <c r="N548" s="1"/>
      <c r="O548" s="1"/>
      <c r="P548" s="1"/>
      <c r="Q548" s="1"/>
      <c r="R548" s="1"/>
      <c r="S548" s="1"/>
      <c r="T548" s="1"/>
      <c r="U548" s="1"/>
    </row>
    <row r="549" spans="2:21" ht="15.75" customHeight="1">
      <c r="B549" s="1"/>
      <c r="C549" s="1"/>
      <c r="D549" s="1"/>
      <c r="E549" s="1"/>
      <c r="F549" s="1"/>
      <c r="G549" s="1"/>
      <c r="H549" s="1"/>
      <c r="I549" s="1"/>
      <c r="J549" s="1"/>
      <c r="K549" s="1"/>
      <c r="L549" s="1"/>
      <c r="M549" s="1"/>
      <c r="N549" s="1"/>
      <c r="O549" s="1"/>
      <c r="P549" s="1"/>
      <c r="Q549" s="1"/>
      <c r="R549" s="1"/>
      <c r="S549" s="1"/>
      <c r="T549" s="1"/>
      <c r="U549" s="1"/>
    </row>
    <row r="550" spans="2:21" ht="15.75" customHeight="1">
      <c r="B550" s="1"/>
      <c r="C550" s="1"/>
      <c r="D550" s="1"/>
      <c r="E550" s="1"/>
      <c r="F550" s="1"/>
      <c r="G550" s="1"/>
      <c r="H550" s="1"/>
      <c r="I550" s="1"/>
      <c r="J550" s="1"/>
      <c r="K550" s="1"/>
      <c r="L550" s="1"/>
      <c r="M550" s="1"/>
      <c r="N550" s="1"/>
      <c r="O550" s="1"/>
      <c r="P550" s="1"/>
      <c r="Q550" s="1"/>
      <c r="R550" s="1"/>
      <c r="S550" s="1"/>
      <c r="T550" s="1"/>
      <c r="U550" s="1"/>
    </row>
    <row r="551" spans="2:21" ht="15.75" customHeight="1">
      <c r="B551" s="1"/>
      <c r="C551" s="1"/>
      <c r="D551" s="1"/>
      <c r="E551" s="1"/>
      <c r="F551" s="1"/>
      <c r="G551" s="1"/>
      <c r="H551" s="1"/>
      <c r="I551" s="1"/>
      <c r="J551" s="1"/>
      <c r="K551" s="1"/>
      <c r="L551" s="1"/>
      <c r="M551" s="1"/>
      <c r="N551" s="1"/>
      <c r="O551" s="1"/>
      <c r="P551" s="1"/>
      <c r="Q551" s="1"/>
      <c r="R551" s="1"/>
      <c r="S551" s="1"/>
      <c r="T551" s="1"/>
      <c r="U551" s="1"/>
    </row>
    <row r="552" spans="2:21" ht="15.75" customHeight="1">
      <c r="B552" s="1"/>
      <c r="C552" s="1"/>
      <c r="D552" s="1"/>
      <c r="E552" s="1"/>
      <c r="F552" s="1"/>
      <c r="G552" s="1"/>
      <c r="H552" s="1"/>
      <c r="I552" s="1"/>
      <c r="J552" s="1"/>
      <c r="K552" s="1"/>
      <c r="L552" s="1"/>
      <c r="M552" s="1"/>
      <c r="N552" s="1"/>
      <c r="O552" s="1"/>
      <c r="P552" s="1"/>
      <c r="Q552" s="1"/>
      <c r="R552" s="1"/>
      <c r="S552" s="1"/>
      <c r="T552" s="1"/>
      <c r="U552" s="1"/>
    </row>
    <row r="553" spans="2:21" ht="15.75" customHeight="1">
      <c r="B553" s="1"/>
      <c r="C553" s="1"/>
      <c r="D553" s="1"/>
      <c r="E553" s="1"/>
      <c r="F553" s="1"/>
      <c r="G553" s="1"/>
      <c r="H553" s="1"/>
      <c r="I553" s="1"/>
      <c r="J553" s="1"/>
      <c r="K553" s="1"/>
      <c r="L553" s="1"/>
      <c r="M553" s="1"/>
      <c r="N553" s="1"/>
      <c r="O553" s="1"/>
      <c r="P553" s="1"/>
      <c r="Q553" s="1"/>
      <c r="R553" s="1"/>
      <c r="S553" s="1"/>
      <c r="T553" s="1"/>
      <c r="U553" s="1"/>
    </row>
    <row r="554" spans="2:21" ht="15.75" customHeight="1">
      <c r="B554" s="1"/>
      <c r="C554" s="1"/>
      <c r="D554" s="1"/>
      <c r="E554" s="1"/>
      <c r="F554" s="1"/>
      <c r="G554" s="1"/>
      <c r="H554" s="1"/>
      <c r="I554" s="1"/>
      <c r="J554" s="1"/>
      <c r="K554" s="1"/>
      <c r="L554" s="1"/>
      <c r="M554" s="1"/>
      <c r="N554" s="1"/>
      <c r="O554" s="1"/>
      <c r="P554" s="1"/>
      <c r="Q554" s="1"/>
      <c r="R554" s="1"/>
      <c r="S554" s="1"/>
      <c r="T554" s="1"/>
      <c r="U554" s="1"/>
    </row>
    <row r="555" spans="2:21" ht="15.75" customHeight="1">
      <c r="B555" s="1"/>
      <c r="C555" s="1"/>
      <c r="D555" s="1"/>
      <c r="E555" s="1"/>
      <c r="F555" s="1"/>
      <c r="G555" s="1"/>
      <c r="H555" s="1"/>
      <c r="I555" s="1"/>
      <c r="J555" s="1"/>
      <c r="K555" s="1"/>
      <c r="L555" s="1"/>
      <c r="M555" s="1"/>
      <c r="N555" s="1"/>
      <c r="O555" s="1"/>
      <c r="P555" s="1"/>
      <c r="Q555" s="1"/>
      <c r="R555" s="1"/>
      <c r="S555" s="1"/>
      <c r="T555" s="1"/>
      <c r="U555" s="1"/>
    </row>
    <row r="556" spans="2:21" ht="15.75" customHeight="1">
      <c r="B556" s="1"/>
      <c r="C556" s="1"/>
      <c r="D556" s="1"/>
      <c r="E556" s="1"/>
      <c r="F556" s="1"/>
      <c r="G556" s="1"/>
      <c r="H556" s="1"/>
      <c r="I556" s="1"/>
      <c r="J556" s="1"/>
      <c r="K556" s="1"/>
      <c r="L556" s="1"/>
      <c r="M556" s="1"/>
      <c r="N556" s="1"/>
      <c r="O556" s="1"/>
      <c r="P556" s="1"/>
      <c r="Q556" s="1"/>
      <c r="R556" s="1"/>
      <c r="S556" s="1"/>
      <c r="T556" s="1"/>
      <c r="U556" s="1"/>
    </row>
    <row r="557" spans="2:21" ht="15.75" customHeight="1">
      <c r="B557" s="1"/>
      <c r="C557" s="1"/>
      <c r="D557" s="1"/>
      <c r="E557" s="1"/>
      <c r="F557" s="1"/>
      <c r="G557" s="1"/>
      <c r="H557" s="1"/>
      <c r="I557" s="1"/>
      <c r="J557" s="1"/>
      <c r="K557" s="1"/>
      <c r="L557" s="1"/>
      <c r="M557" s="1"/>
      <c r="N557" s="1"/>
      <c r="O557" s="1"/>
      <c r="P557" s="1"/>
      <c r="Q557" s="1"/>
      <c r="R557" s="1"/>
      <c r="S557" s="1"/>
      <c r="T557" s="1"/>
      <c r="U557" s="1"/>
    </row>
    <row r="558" spans="2:21" ht="15.75" customHeight="1">
      <c r="B558" s="1"/>
      <c r="C558" s="1"/>
      <c r="D558" s="1"/>
      <c r="E558" s="1"/>
      <c r="F558" s="1"/>
      <c r="G558" s="1"/>
      <c r="H558" s="1"/>
      <c r="I558" s="1"/>
      <c r="J558" s="1"/>
      <c r="K558" s="1"/>
      <c r="L558" s="1"/>
      <c r="M558" s="1"/>
      <c r="N558" s="1"/>
      <c r="O558" s="1"/>
      <c r="P558" s="1"/>
      <c r="Q558" s="1"/>
      <c r="R558" s="1"/>
      <c r="S558" s="1"/>
      <c r="T558" s="1"/>
      <c r="U558" s="1"/>
    </row>
    <row r="559" spans="2:21" ht="15.75" customHeight="1">
      <c r="B559" s="1"/>
      <c r="C559" s="1"/>
      <c r="D559" s="1"/>
      <c r="E559" s="1"/>
      <c r="F559" s="1"/>
      <c r="G559" s="1"/>
      <c r="H559" s="1"/>
      <c r="I559" s="1"/>
      <c r="J559" s="1"/>
      <c r="K559" s="1"/>
      <c r="L559" s="1"/>
      <c r="M559" s="1"/>
      <c r="N559" s="1"/>
      <c r="O559" s="1"/>
      <c r="P559" s="1"/>
      <c r="Q559" s="1"/>
      <c r="R559" s="1"/>
      <c r="S559" s="1"/>
      <c r="T559" s="1"/>
      <c r="U559" s="1"/>
    </row>
    <row r="560" spans="2:21" ht="15.75" customHeight="1">
      <c r="B560" s="1"/>
      <c r="C560" s="1"/>
      <c r="D560" s="1"/>
      <c r="E560" s="1"/>
      <c r="F560" s="1"/>
      <c r="G560" s="1"/>
      <c r="H560" s="1"/>
      <c r="I560" s="1"/>
      <c r="J560" s="1"/>
      <c r="K560" s="1"/>
      <c r="L560" s="1"/>
      <c r="M560" s="1"/>
      <c r="N560" s="1"/>
      <c r="O560" s="1"/>
      <c r="P560" s="1"/>
      <c r="Q560" s="1"/>
      <c r="R560" s="1"/>
      <c r="S560" s="1"/>
      <c r="T560" s="1"/>
      <c r="U560" s="1"/>
    </row>
    <row r="561" spans="2:21" ht="15.75" customHeight="1">
      <c r="B561" s="1"/>
      <c r="C561" s="1"/>
      <c r="D561" s="1"/>
      <c r="E561" s="1"/>
      <c r="F561" s="1"/>
      <c r="G561" s="1"/>
      <c r="H561" s="1"/>
      <c r="I561" s="1"/>
      <c r="J561" s="1"/>
      <c r="K561" s="1"/>
      <c r="L561" s="1"/>
      <c r="M561" s="1"/>
      <c r="N561" s="1"/>
      <c r="O561" s="1"/>
      <c r="P561" s="1"/>
      <c r="Q561" s="1"/>
      <c r="R561" s="1"/>
      <c r="S561" s="1"/>
      <c r="T561" s="1"/>
      <c r="U561" s="1"/>
    </row>
    <row r="562" spans="2:21" ht="15.75" customHeight="1">
      <c r="B562" s="1"/>
      <c r="C562" s="1"/>
      <c r="D562" s="1"/>
      <c r="E562" s="1"/>
      <c r="F562" s="1"/>
      <c r="G562" s="1"/>
      <c r="H562" s="1"/>
      <c r="I562" s="1"/>
      <c r="J562" s="1"/>
      <c r="K562" s="1"/>
      <c r="L562" s="1"/>
      <c r="M562" s="1"/>
      <c r="N562" s="1"/>
      <c r="O562" s="1"/>
      <c r="P562" s="1"/>
      <c r="Q562" s="1"/>
      <c r="R562" s="1"/>
      <c r="S562" s="1"/>
      <c r="T562" s="1"/>
      <c r="U562" s="1"/>
    </row>
    <row r="563" spans="2:21" ht="15.75" customHeight="1">
      <c r="B563" s="1"/>
      <c r="C563" s="1"/>
      <c r="D563" s="1"/>
      <c r="E563" s="1"/>
      <c r="F563" s="1"/>
      <c r="G563" s="1"/>
      <c r="H563" s="1"/>
      <c r="I563" s="1"/>
      <c r="J563" s="1"/>
      <c r="K563" s="1"/>
      <c r="L563" s="1"/>
      <c r="M563" s="1"/>
      <c r="N563" s="1"/>
      <c r="O563" s="1"/>
      <c r="P563" s="1"/>
      <c r="Q563" s="1"/>
      <c r="R563" s="1"/>
      <c r="S563" s="1"/>
      <c r="T563" s="1"/>
      <c r="U563" s="1"/>
    </row>
    <row r="564" spans="2:21" ht="15.75" customHeight="1">
      <c r="B564" s="1"/>
      <c r="C564" s="1"/>
      <c r="D564" s="1"/>
      <c r="E564" s="1"/>
      <c r="F564" s="1"/>
      <c r="G564" s="1"/>
      <c r="H564" s="1"/>
      <c r="I564" s="1"/>
      <c r="J564" s="1"/>
      <c r="K564" s="1"/>
      <c r="L564" s="1"/>
      <c r="M564" s="1"/>
      <c r="N564" s="1"/>
      <c r="O564" s="1"/>
      <c r="P564" s="1"/>
      <c r="Q564" s="1"/>
      <c r="R564" s="1"/>
      <c r="S564" s="1"/>
      <c r="T564" s="1"/>
      <c r="U564" s="1"/>
    </row>
    <row r="565" spans="2:21" ht="15.75" customHeight="1">
      <c r="B565" s="1"/>
      <c r="C565" s="1"/>
      <c r="D565" s="1"/>
      <c r="E565" s="1"/>
      <c r="F565" s="1"/>
      <c r="G565" s="1"/>
      <c r="H565" s="1"/>
      <c r="I565" s="1"/>
      <c r="J565" s="1"/>
      <c r="K565" s="1"/>
      <c r="L565" s="1"/>
      <c r="M565" s="1"/>
      <c r="N565" s="1"/>
      <c r="O565" s="1"/>
      <c r="P565" s="1"/>
      <c r="Q565" s="1"/>
      <c r="R565" s="1"/>
      <c r="S565" s="1"/>
      <c r="T565" s="1"/>
      <c r="U565" s="1"/>
    </row>
    <row r="566" spans="2:21" ht="15.75" customHeight="1">
      <c r="B566" s="1"/>
      <c r="C566" s="1"/>
      <c r="D566" s="1"/>
      <c r="E566" s="1"/>
      <c r="F566" s="1"/>
      <c r="G566" s="1"/>
      <c r="H566" s="1"/>
      <c r="I566" s="1"/>
      <c r="J566" s="1"/>
      <c r="K566" s="1"/>
      <c r="L566" s="1"/>
      <c r="M566" s="1"/>
      <c r="N566" s="1"/>
      <c r="O566" s="1"/>
      <c r="P566" s="1"/>
      <c r="Q566" s="1"/>
      <c r="R566" s="1"/>
      <c r="S566" s="1"/>
      <c r="T566" s="1"/>
      <c r="U566" s="1"/>
    </row>
    <row r="567" spans="2:21" ht="15.75" customHeight="1">
      <c r="B567" s="1"/>
      <c r="C567" s="1"/>
      <c r="D567" s="1"/>
      <c r="E567" s="1"/>
      <c r="F567" s="1"/>
      <c r="G567" s="1"/>
      <c r="H567" s="1"/>
      <c r="I567" s="1"/>
      <c r="J567" s="1"/>
      <c r="K567" s="1"/>
      <c r="L567" s="1"/>
      <c r="M567" s="1"/>
      <c r="N567" s="1"/>
      <c r="O567" s="1"/>
      <c r="P567" s="1"/>
      <c r="Q567" s="1"/>
      <c r="R567" s="1"/>
      <c r="S567" s="1"/>
      <c r="T567" s="1"/>
      <c r="U567" s="1"/>
    </row>
    <row r="568" spans="2:21" ht="15.75" customHeight="1">
      <c r="B568" s="1"/>
      <c r="C568" s="1"/>
      <c r="D568" s="1"/>
      <c r="E568" s="1"/>
      <c r="F568" s="1"/>
      <c r="G568" s="1"/>
      <c r="H568" s="1"/>
      <c r="I568" s="1"/>
      <c r="J568" s="1"/>
      <c r="K568" s="1"/>
      <c r="L568" s="1"/>
      <c r="M568" s="1"/>
      <c r="N568" s="1"/>
      <c r="O568" s="1"/>
      <c r="P568" s="1"/>
      <c r="Q568" s="1"/>
      <c r="R568" s="1"/>
      <c r="S568" s="1"/>
      <c r="T568" s="1"/>
      <c r="U568" s="1"/>
    </row>
    <row r="569" spans="2:21" ht="15.75" customHeight="1">
      <c r="B569" s="1"/>
      <c r="C569" s="1"/>
      <c r="D569" s="1"/>
      <c r="E569" s="1"/>
      <c r="F569" s="1"/>
      <c r="G569" s="1"/>
      <c r="H569" s="1"/>
      <c r="I569" s="1"/>
      <c r="J569" s="1"/>
      <c r="K569" s="1"/>
      <c r="L569" s="1"/>
      <c r="M569" s="1"/>
      <c r="N569" s="1"/>
      <c r="O569" s="1"/>
      <c r="P569" s="1"/>
      <c r="Q569" s="1"/>
      <c r="R569" s="1"/>
      <c r="S569" s="1"/>
      <c r="T569" s="1"/>
      <c r="U569" s="1"/>
    </row>
    <row r="570" spans="2:21" ht="15.75" customHeight="1">
      <c r="B570" s="1"/>
      <c r="C570" s="1"/>
      <c r="D570" s="1"/>
      <c r="E570" s="1"/>
      <c r="F570" s="1"/>
      <c r="G570" s="1"/>
      <c r="H570" s="1"/>
      <c r="I570" s="1"/>
      <c r="J570" s="1"/>
      <c r="K570" s="1"/>
      <c r="L570" s="1"/>
      <c r="M570" s="1"/>
      <c r="N570" s="1"/>
      <c r="O570" s="1"/>
      <c r="P570" s="1"/>
      <c r="Q570" s="1"/>
      <c r="R570" s="1"/>
      <c r="S570" s="1"/>
      <c r="T570" s="1"/>
      <c r="U570" s="1"/>
    </row>
    <row r="571" spans="2:21" ht="15.75" customHeight="1">
      <c r="B571" s="1"/>
      <c r="C571" s="1"/>
      <c r="D571" s="1"/>
      <c r="E571" s="1"/>
      <c r="F571" s="1"/>
      <c r="G571" s="1"/>
      <c r="H571" s="1"/>
      <c r="I571" s="1"/>
      <c r="J571" s="1"/>
      <c r="K571" s="1"/>
      <c r="L571" s="1"/>
      <c r="M571" s="1"/>
      <c r="N571" s="1"/>
      <c r="O571" s="1"/>
      <c r="P571" s="1"/>
      <c r="Q571" s="1"/>
      <c r="R571" s="1"/>
      <c r="S571" s="1"/>
      <c r="T571" s="1"/>
      <c r="U571" s="1"/>
    </row>
    <row r="572" spans="2:21" ht="15.75" customHeight="1">
      <c r="B572" s="1"/>
      <c r="C572" s="1"/>
      <c r="D572" s="1"/>
      <c r="E572" s="1"/>
      <c r="F572" s="1"/>
      <c r="G572" s="1"/>
      <c r="H572" s="1"/>
      <c r="I572" s="1"/>
      <c r="J572" s="1"/>
      <c r="K572" s="1"/>
      <c r="L572" s="1"/>
      <c r="M572" s="1"/>
      <c r="N572" s="1"/>
      <c r="O572" s="1"/>
      <c r="P572" s="1"/>
      <c r="Q572" s="1"/>
      <c r="R572" s="1"/>
      <c r="S572" s="1"/>
      <c r="T572" s="1"/>
      <c r="U572" s="1"/>
    </row>
    <row r="573" spans="2:21" ht="15.75" customHeight="1">
      <c r="B573" s="1"/>
      <c r="C573" s="1"/>
      <c r="D573" s="1"/>
      <c r="E573" s="1"/>
      <c r="F573" s="1"/>
      <c r="G573" s="1"/>
      <c r="H573" s="1"/>
      <c r="I573" s="1"/>
      <c r="J573" s="1"/>
      <c r="K573" s="1"/>
      <c r="L573" s="1"/>
      <c r="M573" s="1"/>
      <c r="N573" s="1"/>
      <c r="O573" s="1"/>
      <c r="P573" s="1"/>
      <c r="Q573" s="1"/>
      <c r="R573" s="1"/>
      <c r="S573" s="1"/>
      <c r="T573" s="1"/>
      <c r="U573" s="1"/>
    </row>
    <row r="574" spans="2:21" ht="15.75" customHeight="1">
      <c r="B574" s="1"/>
      <c r="C574" s="1"/>
      <c r="D574" s="1"/>
      <c r="E574" s="1"/>
      <c r="F574" s="1"/>
      <c r="G574" s="1"/>
      <c r="H574" s="1"/>
      <c r="I574" s="1"/>
      <c r="J574" s="1"/>
      <c r="K574" s="1"/>
      <c r="L574" s="1"/>
      <c r="M574" s="1"/>
      <c r="N574" s="1"/>
      <c r="O574" s="1"/>
      <c r="P574" s="1"/>
      <c r="Q574" s="1"/>
      <c r="R574" s="1"/>
      <c r="S574" s="1"/>
      <c r="T574" s="1"/>
      <c r="U574" s="1"/>
    </row>
    <row r="575" spans="2:21" ht="15.75" customHeight="1">
      <c r="B575" s="1"/>
      <c r="C575" s="1"/>
      <c r="D575" s="1"/>
      <c r="E575" s="1"/>
      <c r="F575" s="1"/>
      <c r="G575" s="1"/>
      <c r="H575" s="1"/>
      <c r="I575" s="1"/>
      <c r="J575" s="1"/>
      <c r="K575" s="1"/>
      <c r="L575" s="1"/>
      <c r="M575" s="1"/>
      <c r="N575" s="1"/>
      <c r="O575" s="1"/>
      <c r="P575" s="1"/>
      <c r="Q575" s="1"/>
      <c r="R575" s="1"/>
      <c r="S575" s="1"/>
      <c r="T575" s="1"/>
      <c r="U575" s="1"/>
    </row>
    <row r="576" spans="2:21" ht="15.75" customHeight="1">
      <c r="B576" s="1"/>
      <c r="C576" s="1"/>
      <c r="D576" s="1"/>
      <c r="E576" s="1"/>
      <c r="F576" s="1"/>
      <c r="G576" s="1"/>
      <c r="H576" s="1"/>
      <c r="I576" s="1"/>
      <c r="J576" s="1"/>
      <c r="K576" s="1"/>
      <c r="L576" s="1"/>
      <c r="M576" s="1"/>
      <c r="N576" s="1"/>
      <c r="O576" s="1"/>
      <c r="P576" s="1"/>
      <c r="Q576" s="1"/>
      <c r="R576" s="1"/>
      <c r="S576" s="1"/>
      <c r="T576" s="1"/>
      <c r="U576" s="1"/>
    </row>
    <row r="577" spans="2:21" ht="15.75" customHeight="1">
      <c r="B577" s="1"/>
      <c r="C577" s="1"/>
      <c r="D577" s="1"/>
      <c r="E577" s="1"/>
      <c r="F577" s="1"/>
      <c r="G577" s="1"/>
      <c r="H577" s="1"/>
      <c r="I577" s="1"/>
      <c r="J577" s="1"/>
      <c r="K577" s="1"/>
      <c r="L577" s="1"/>
      <c r="M577" s="1"/>
      <c r="N577" s="1"/>
      <c r="O577" s="1"/>
      <c r="P577" s="1"/>
      <c r="Q577" s="1"/>
      <c r="R577" s="1"/>
      <c r="S577" s="1"/>
      <c r="T577" s="1"/>
      <c r="U577" s="1"/>
    </row>
    <row r="578" spans="2:21" ht="15.75" customHeight="1">
      <c r="B578" s="1"/>
      <c r="C578" s="1"/>
      <c r="D578" s="1"/>
      <c r="E578" s="1"/>
      <c r="F578" s="1"/>
      <c r="G578" s="1"/>
      <c r="H578" s="1"/>
      <c r="I578" s="1"/>
      <c r="J578" s="1"/>
      <c r="K578" s="1"/>
      <c r="L578" s="1"/>
      <c r="M578" s="1"/>
      <c r="N578" s="1"/>
      <c r="O578" s="1"/>
      <c r="P578" s="1"/>
      <c r="Q578" s="1"/>
      <c r="R578" s="1"/>
      <c r="S578" s="1"/>
      <c r="T578" s="1"/>
      <c r="U578" s="1"/>
    </row>
    <row r="579" spans="2:21" ht="15.75" customHeight="1">
      <c r="B579" s="1"/>
      <c r="C579" s="1"/>
      <c r="D579" s="1"/>
      <c r="E579" s="1"/>
      <c r="F579" s="1"/>
      <c r="G579" s="1"/>
      <c r="H579" s="1"/>
      <c r="I579" s="1"/>
      <c r="J579" s="1"/>
      <c r="K579" s="1"/>
      <c r="L579" s="1"/>
      <c r="M579" s="1"/>
      <c r="N579" s="1"/>
      <c r="O579" s="1"/>
      <c r="P579" s="1"/>
      <c r="Q579" s="1"/>
      <c r="R579" s="1"/>
      <c r="S579" s="1"/>
      <c r="T579" s="1"/>
      <c r="U579" s="1"/>
    </row>
    <row r="580" spans="2:21" ht="15.75" customHeight="1">
      <c r="B580" s="1"/>
      <c r="C580" s="1"/>
      <c r="D580" s="1"/>
      <c r="E580" s="1"/>
      <c r="F580" s="1"/>
      <c r="G580" s="1"/>
      <c r="H580" s="1"/>
      <c r="I580" s="1"/>
      <c r="J580" s="1"/>
      <c r="K580" s="1"/>
      <c r="L580" s="1"/>
      <c r="M580" s="1"/>
      <c r="N580" s="1"/>
      <c r="O580" s="1"/>
      <c r="P580" s="1"/>
      <c r="Q580" s="1"/>
      <c r="R580" s="1"/>
      <c r="S580" s="1"/>
      <c r="T580" s="1"/>
      <c r="U580" s="1"/>
    </row>
    <row r="581" spans="2:21" ht="15.75" customHeight="1">
      <c r="B581" s="1"/>
      <c r="C581" s="1"/>
      <c r="D581" s="1"/>
      <c r="E581" s="1"/>
      <c r="F581" s="1"/>
      <c r="G581" s="1"/>
      <c r="H581" s="1"/>
      <c r="I581" s="1"/>
      <c r="J581" s="1"/>
      <c r="K581" s="1"/>
      <c r="L581" s="1"/>
      <c r="M581" s="1"/>
      <c r="N581" s="1"/>
      <c r="O581" s="1"/>
      <c r="P581" s="1"/>
      <c r="Q581" s="1"/>
      <c r="R581" s="1"/>
      <c r="S581" s="1"/>
      <c r="T581" s="1"/>
      <c r="U581" s="1"/>
    </row>
    <row r="582" spans="2:21" ht="15.75" customHeight="1">
      <c r="B582" s="1"/>
      <c r="C582" s="1"/>
      <c r="D582" s="1"/>
      <c r="E582" s="1"/>
      <c r="F582" s="1"/>
      <c r="G582" s="1"/>
      <c r="H582" s="1"/>
      <c r="I582" s="1"/>
      <c r="J582" s="1"/>
      <c r="K582" s="1"/>
      <c r="L582" s="1"/>
      <c r="M582" s="1"/>
      <c r="N582" s="1"/>
      <c r="O582" s="1"/>
      <c r="P582" s="1"/>
      <c r="Q582" s="1"/>
      <c r="R582" s="1"/>
      <c r="S582" s="1"/>
      <c r="T582" s="1"/>
      <c r="U582" s="1"/>
    </row>
    <row r="583" spans="2:21" ht="15.75" customHeight="1">
      <c r="B583" s="1"/>
      <c r="C583" s="1"/>
      <c r="D583" s="1"/>
      <c r="E583" s="1"/>
      <c r="F583" s="1"/>
      <c r="G583" s="1"/>
      <c r="H583" s="1"/>
      <c r="I583" s="1"/>
      <c r="J583" s="1"/>
      <c r="K583" s="1"/>
      <c r="L583" s="1"/>
      <c r="M583" s="1"/>
      <c r="N583" s="1"/>
      <c r="O583" s="1"/>
      <c r="P583" s="1"/>
      <c r="Q583" s="1"/>
      <c r="R583" s="1"/>
      <c r="S583" s="1"/>
      <c r="T583" s="1"/>
      <c r="U583" s="1"/>
    </row>
    <row r="584" spans="2:21" ht="15.75" customHeight="1">
      <c r="B584" s="1"/>
      <c r="C584" s="1"/>
      <c r="D584" s="1"/>
      <c r="E584" s="1"/>
      <c r="F584" s="1"/>
      <c r="G584" s="1"/>
      <c r="H584" s="1"/>
      <c r="I584" s="1"/>
      <c r="J584" s="1"/>
      <c r="K584" s="1"/>
      <c r="L584" s="1"/>
      <c r="M584" s="1"/>
      <c r="N584" s="1"/>
      <c r="O584" s="1"/>
      <c r="P584" s="1"/>
      <c r="Q584" s="1"/>
      <c r="R584" s="1"/>
      <c r="S584" s="1"/>
      <c r="T584" s="1"/>
      <c r="U584" s="1"/>
    </row>
    <row r="585" spans="2:21" ht="15.75" customHeight="1">
      <c r="B585" s="1"/>
      <c r="C585" s="1"/>
      <c r="D585" s="1"/>
      <c r="E585" s="1"/>
      <c r="F585" s="1"/>
      <c r="G585" s="1"/>
      <c r="H585" s="1"/>
      <c r="I585" s="1"/>
      <c r="J585" s="1"/>
      <c r="K585" s="1"/>
      <c r="L585" s="1"/>
      <c r="M585" s="1"/>
      <c r="N585" s="1"/>
      <c r="O585" s="1"/>
      <c r="P585" s="1"/>
      <c r="Q585" s="1"/>
      <c r="R585" s="1"/>
      <c r="S585" s="1"/>
      <c r="T585" s="1"/>
      <c r="U585" s="1"/>
    </row>
    <row r="586" spans="2:21" ht="15.75" customHeight="1">
      <c r="B586" s="1"/>
      <c r="C586" s="1"/>
      <c r="D586" s="1"/>
      <c r="E586" s="1"/>
      <c r="F586" s="1"/>
      <c r="G586" s="1"/>
      <c r="H586" s="1"/>
      <c r="I586" s="1"/>
      <c r="J586" s="1"/>
      <c r="K586" s="1"/>
      <c r="L586" s="1"/>
      <c r="M586" s="1"/>
      <c r="N586" s="1"/>
      <c r="O586" s="1"/>
      <c r="P586" s="1"/>
      <c r="Q586" s="1"/>
      <c r="R586" s="1"/>
      <c r="S586" s="1"/>
      <c r="T586" s="1"/>
      <c r="U586" s="1"/>
    </row>
    <row r="587" spans="2:21" ht="15.75" customHeight="1">
      <c r="B587" s="1"/>
      <c r="C587" s="1"/>
      <c r="D587" s="1"/>
      <c r="E587" s="1"/>
      <c r="F587" s="1"/>
      <c r="G587" s="1"/>
      <c r="H587" s="1"/>
      <c r="I587" s="1"/>
      <c r="J587" s="1"/>
      <c r="K587" s="1"/>
      <c r="L587" s="1"/>
      <c r="M587" s="1"/>
      <c r="N587" s="1"/>
      <c r="O587" s="1"/>
      <c r="P587" s="1"/>
      <c r="Q587" s="1"/>
      <c r="R587" s="1"/>
      <c r="S587" s="1"/>
      <c r="T587" s="1"/>
      <c r="U587" s="1"/>
    </row>
    <row r="588" spans="2:21" ht="15.75" customHeight="1">
      <c r="B588" s="1"/>
      <c r="C588" s="1"/>
      <c r="D588" s="1"/>
      <c r="E588" s="1"/>
      <c r="F588" s="1"/>
      <c r="G588" s="1"/>
      <c r="H588" s="1"/>
      <c r="I588" s="1"/>
      <c r="J588" s="1"/>
      <c r="K588" s="1"/>
      <c r="L588" s="1"/>
      <c r="M588" s="1"/>
      <c r="N588" s="1"/>
      <c r="O588" s="1"/>
      <c r="P588" s="1"/>
      <c r="Q588" s="1"/>
      <c r="R588" s="1"/>
      <c r="S588" s="1"/>
      <c r="T588" s="1"/>
      <c r="U588" s="1"/>
    </row>
    <row r="589" spans="2:21" ht="15.75" customHeight="1">
      <c r="B589" s="1"/>
      <c r="C589" s="1"/>
      <c r="D589" s="1"/>
      <c r="E589" s="1"/>
      <c r="F589" s="1"/>
      <c r="G589" s="1"/>
      <c r="H589" s="1"/>
      <c r="I589" s="1"/>
      <c r="J589" s="1"/>
      <c r="K589" s="1"/>
      <c r="L589" s="1"/>
      <c r="M589" s="1"/>
      <c r="N589" s="1"/>
      <c r="O589" s="1"/>
      <c r="P589" s="1"/>
      <c r="Q589" s="1"/>
      <c r="R589" s="1"/>
      <c r="S589" s="1"/>
      <c r="T589" s="1"/>
      <c r="U589" s="1"/>
    </row>
    <row r="590" spans="2:21" ht="15.75" customHeight="1">
      <c r="B590" s="1"/>
      <c r="C590" s="1"/>
      <c r="D590" s="1"/>
      <c r="E590" s="1"/>
      <c r="F590" s="1"/>
      <c r="G590" s="1"/>
      <c r="H590" s="1"/>
      <c r="I590" s="1"/>
      <c r="J590" s="1"/>
      <c r="K590" s="1"/>
      <c r="L590" s="1"/>
      <c r="M590" s="1"/>
      <c r="N590" s="1"/>
      <c r="O590" s="1"/>
      <c r="P590" s="1"/>
      <c r="Q590" s="1"/>
      <c r="R590" s="1"/>
      <c r="S590" s="1"/>
      <c r="T590" s="1"/>
      <c r="U590" s="1"/>
    </row>
    <row r="591" spans="2:21" ht="15.75" customHeight="1">
      <c r="B591" s="1"/>
      <c r="C591" s="1"/>
      <c r="D591" s="1"/>
      <c r="E591" s="1"/>
      <c r="F591" s="1"/>
      <c r="G591" s="1"/>
      <c r="H591" s="1"/>
      <c r="I591" s="1"/>
      <c r="J591" s="1"/>
      <c r="K591" s="1"/>
      <c r="L591" s="1"/>
      <c r="M591" s="1"/>
      <c r="N591" s="1"/>
      <c r="O591" s="1"/>
      <c r="P591" s="1"/>
      <c r="Q591" s="1"/>
      <c r="R591" s="1"/>
      <c r="S591" s="1"/>
      <c r="T591" s="1"/>
      <c r="U591" s="1"/>
    </row>
    <row r="592" spans="2:21" ht="15.75" customHeight="1">
      <c r="B592" s="1"/>
      <c r="C592" s="1"/>
      <c r="D592" s="1"/>
      <c r="E592" s="1"/>
      <c r="F592" s="1"/>
      <c r="G592" s="1"/>
      <c r="H592" s="1"/>
      <c r="I592" s="1"/>
      <c r="J592" s="1"/>
      <c r="K592" s="1"/>
      <c r="L592" s="1"/>
      <c r="M592" s="1"/>
      <c r="N592" s="1"/>
      <c r="O592" s="1"/>
      <c r="P592" s="1"/>
      <c r="Q592" s="1"/>
      <c r="R592" s="1"/>
      <c r="S592" s="1"/>
      <c r="T592" s="1"/>
      <c r="U592" s="1"/>
    </row>
    <row r="593" spans="2:21" ht="15.75" customHeight="1">
      <c r="B593" s="1"/>
      <c r="C593" s="1"/>
      <c r="D593" s="1"/>
      <c r="E593" s="1"/>
      <c r="F593" s="1"/>
      <c r="G593" s="1"/>
      <c r="H593" s="1"/>
      <c r="I593" s="1"/>
      <c r="J593" s="1"/>
      <c r="K593" s="1"/>
      <c r="L593" s="1"/>
      <c r="M593" s="1"/>
      <c r="N593" s="1"/>
      <c r="O593" s="1"/>
      <c r="P593" s="1"/>
      <c r="Q593" s="1"/>
      <c r="R593" s="1"/>
      <c r="S593" s="1"/>
      <c r="T593" s="1"/>
      <c r="U593" s="1"/>
    </row>
    <row r="594" spans="2:21" ht="15.75" customHeight="1">
      <c r="B594" s="1"/>
      <c r="C594" s="1"/>
      <c r="D594" s="1"/>
      <c r="E594" s="1"/>
      <c r="F594" s="1"/>
      <c r="G594" s="1"/>
      <c r="H594" s="1"/>
      <c r="I594" s="1"/>
      <c r="J594" s="1"/>
      <c r="K594" s="1"/>
      <c r="L594" s="1"/>
      <c r="M594" s="1"/>
      <c r="N594" s="1"/>
      <c r="O594" s="1"/>
      <c r="P594" s="1"/>
      <c r="Q594" s="1"/>
      <c r="R594" s="1"/>
      <c r="S594" s="1"/>
      <c r="T594" s="1"/>
      <c r="U594" s="1"/>
    </row>
    <row r="595" spans="2:21" ht="15.75" customHeight="1">
      <c r="B595" s="1"/>
      <c r="C595" s="1"/>
      <c r="D595" s="1"/>
      <c r="E595" s="1"/>
      <c r="F595" s="1"/>
      <c r="G595" s="1"/>
      <c r="H595" s="1"/>
      <c r="I595" s="1"/>
      <c r="J595" s="1"/>
      <c r="K595" s="1"/>
      <c r="L595" s="1"/>
      <c r="M595" s="1"/>
      <c r="N595" s="1"/>
      <c r="O595" s="1"/>
      <c r="P595" s="1"/>
      <c r="Q595" s="1"/>
      <c r="R595" s="1"/>
      <c r="S595" s="1"/>
      <c r="T595" s="1"/>
      <c r="U595" s="1"/>
    </row>
    <row r="596" spans="2:21" ht="15.75" customHeight="1">
      <c r="B596" s="1"/>
      <c r="C596" s="1"/>
      <c r="D596" s="1"/>
      <c r="E596" s="1"/>
      <c r="F596" s="1"/>
      <c r="G596" s="1"/>
      <c r="H596" s="1"/>
      <c r="I596" s="1"/>
      <c r="J596" s="1"/>
      <c r="K596" s="1"/>
      <c r="L596" s="1"/>
      <c r="M596" s="1"/>
      <c r="N596" s="1"/>
      <c r="O596" s="1"/>
      <c r="P596" s="1"/>
      <c r="Q596" s="1"/>
      <c r="R596" s="1"/>
      <c r="S596" s="1"/>
      <c r="T596" s="1"/>
      <c r="U596" s="1"/>
    </row>
    <row r="597" spans="2:21" ht="15.75" customHeight="1">
      <c r="B597" s="1"/>
      <c r="C597" s="1"/>
      <c r="D597" s="1"/>
      <c r="E597" s="1"/>
      <c r="F597" s="1"/>
      <c r="G597" s="1"/>
      <c r="H597" s="1"/>
      <c r="I597" s="1"/>
      <c r="J597" s="1"/>
      <c r="K597" s="1"/>
      <c r="L597" s="1"/>
      <c r="M597" s="1"/>
      <c r="N597" s="1"/>
      <c r="O597" s="1"/>
      <c r="P597" s="1"/>
      <c r="Q597" s="1"/>
      <c r="R597" s="1"/>
      <c r="S597" s="1"/>
      <c r="T597" s="1"/>
      <c r="U597" s="1"/>
    </row>
    <row r="598" spans="2:21" ht="15.75" customHeight="1">
      <c r="B598" s="1"/>
      <c r="C598" s="1"/>
      <c r="D598" s="1"/>
      <c r="E598" s="1"/>
      <c r="F598" s="1"/>
      <c r="G598" s="1"/>
      <c r="H598" s="1"/>
      <c r="I598" s="1"/>
      <c r="J598" s="1"/>
      <c r="K598" s="1"/>
      <c r="L598" s="1"/>
      <c r="M598" s="1"/>
      <c r="N598" s="1"/>
      <c r="O598" s="1"/>
      <c r="P598" s="1"/>
      <c r="Q598" s="1"/>
      <c r="R598" s="1"/>
      <c r="S598" s="1"/>
      <c r="T598" s="1"/>
      <c r="U598" s="1"/>
    </row>
    <row r="599" spans="2:21" ht="15.75" customHeight="1">
      <c r="B599" s="1"/>
      <c r="C599" s="1"/>
      <c r="D599" s="1"/>
      <c r="E599" s="1"/>
      <c r="F599" s="1"/>
      <c r="G599" s="1"/>
      <c r="H599" s="1"/>
      <c r="I599" s="1"/>
      <c r="J599" s="1"/>
      <c r="K599" s="1"/>
      <c r="L599" s="1"/>
      <c r="M599" s="1"/>
      <c r="N599" s="1"/>
      <c r="O599" s="1"/>
      <c r="P599" s="1"/>
      <c r="Q599" s="1"/>
      <c r="R599" s="1"/>
      <c r="S599" s="1"/>
      <c r="T599" s="1"/>
      <c r="U599" s="1"/>
    </row>
    <row r="600" spans="2:21" ht="15.75" customHeight="1">
      <c r="B600" s="1"/>
      <c r="C600" s="1"/>
      <c r="D600" s="1"/>
      <c r="E600" s="1"/>
      <c r="F600" s="1"/>
      <c r="G600" s="1"/>
      <c r="H600" s="1"/>
      <c r="I600" s="1"/>
      <c r="J600" s="1"/>
      <c r="K600" s="1"/>
      <c r="L600" s="1"/>
      <c r="M600" s="1"/>
      <c r="N600" s="1"/>
      <c r="O600" s="1"/>
      <c r="P600" s="1"/>
      <c r="Q600" s="1"/>
      <c r="R600" s="1"/>
      <c r="S600" s="1"/>
      <c r="T600" s="1"/>
      <c r="U600" s="1"/>
    </row>
    <row r="601" spans="2:21" ht="15.75" customHeight="1">
      <c r="B601" s="1"/>
      <c r="C601" s="1"/>
      <c r="D601" s="1"/>
      <c r="E601" s="1"/>
      <c r="F601" s="1"/>
      <c r="G601" s="1"/>
      <c r="H601" s="1"/>
      <c r="I601" s="1"/>
      <c r="J601" s="1"/>
      <c r="K601" s="1"/>
      <c r="L601" s="1"/>
      <c r="M601" s="1"/>
      <c r="N601" s="1"/>
      <c r="O601" s="1"/>
      <c r="P601" s="1"/>
      <c r="Q601" s="1"/>
      <c r="R601" s="1"/>
      <c r="S601" s="1"/>
      <c r="T601" s="1"/>
      <c r="U601" s="1"/>
    </row>
    <row r="602" spans="2:21" ht="15.75" customHeight="1">
      <c r="B602" s="1"/>
      <c r="C602" s="1"/>
      <c r="D602" s="1"/>
      <c r="E602" s="1"/>
      <c r="F602" s="1"/>
      <c r="G602" s="1"/>
      <c r="H602" s="1"/>
      <c r="I602" s="1"/>
      <c r="J602" s="1"/>
      <c r="K602" s="1"/>
      <c r="L602" s="1"/>
      <c r="M602" s="1"/>
      <c r="N602" s="1"/>
      <c r="O602" s="1"/>
      <c r="P602" s="1"/>
      <c r="Q602" s="1"/>
      <c r="R602" s="1"/>
      <c r="S602" s="1"/>
      <c r="T602" s="1"/>
      <c r="U602" s="1"/>
    </row>
    <row r="603" spans="2:21" ht="15.75" customHeight="1">
      <c r="B603" s="1"/>
      <c r="C603" s="1"/>
      <c r="D603" s="1"/>
      <c r="E603" s="1"/>
      <c r="F603" s="1"/>
      <c r="G603" s="1"/>
      <c r="H603" s="1"/>
      <c r="I603" s="1"/>
      <c r="J603" s="1"/>
      <c r="K603" s="1"/>
      <c r="L603" s="1"/>
      <c r="M603" s="1"/>
      <c r="N603" s="1"/>
      <c r="O603" s="1"/>
      <c r="P603" s="1"/>
      <c r="Q603" s="1"/>
      <c r="R603" s="1"/>
      <c r="S603" s="1"/>
      <c r="T603" s="1"/>
      <c r="U603" s="1"/>
    </row>
    <row r="604" spans="2:21" ht="15.75" customHeight="1">
      <c r="B604" s="1"/>
      <c r="C604" s="1"/>
      <c r="D604" s="1"/>
      <c r="E604" s="1"/>
      <c r="F604" s="1"/>
      <c r="G604" s="1"/>
      <c r="H604" s="1"/>
      <c r="I604" s="1"/>
      <c r="J604" s="1"/>
      <c r="K604" s="1"/>
      <c r="L604" s="1"/>
      <c r="M604" s="1"/>
      <c r="N604" s="1"/>
      <c r="O604" s="1"/>
      <c r="P604" s="1"/>
      <c r="Q604" s="1"/>
      <c r="R604" s="1"/>
      <c r="S604" s="1"/>
      <c r="T604" s="1"/>
      <c r="U604" s="1"/>
    </row>
    <row r="605" spans="2:21" ht="15.75" customHeight="1">
      <c r="B605" s="1"/>
      <c r="C605" s="1"/>
      <c r="D605" s="1"/>
      <c r="E605" s="1"/>
      <c r="F605" s="1"/>
      <c r="G605" s="1"/>
      <c r="H605" s="1"/>
      <c r="I605" s="1"/>
      <c r="J605" s="1"/>
      <c r="K605" s="1"/>
      <c r="L605" s="1"/>
      <c r="M605" s="1"/>
      <c r="N605" s="1"/>
      <c r="O605" s="1"/>
      <c r="P605" s="1"/>
      <c r="Q605" s="1"/>
      <c r="R605" s="1"/>
      <c r="S605" s="1"/>
      <c r="T605" s="1"/>
      <c r="U605" s="1"/>
    </row>
    <row r="606" spans="2:21" ht="15.75" customHeight="1">
      <c r="B606" s="1"/>
      <c r="C606" s="1"/>
      <c r="D606" s="1"/>
      <c r="E606" s="1"/>
      <c r="F606" s="1"/>
      <c r="G606" s="1"/>
      <c r="H606" s="1"/>
      <c r="I606" s="1"/>
      <c r="J606" s="1"/>
      <c r="K606" s="1"/>
      <c r="L606" s="1"/>
      <c r="M606" s="1"/>
      <c r="N606" s="1"/>
      <c r="O606" s="1"/>
      <c r="P606" s="1"/>
      <c r="Q606" s="1"/>
      <c r="R606" s="1"/>
      <c r="S606" s="1"/>
      <c r="T606" s="1"/>
      <c r="U606" s="1"/>
    </row>
    <row r="607" spans="2:21" ht="15.75" customHeight="1">
      <c r="B607" s="1"/>
      <c r="C607" s="1"/>
      <c r="D607" s="1"/>
      <c r="E607" s="1"/>
      <c r="F607" s="1"/>
      <c r="G607" s="1"/>
      <c r="H607" s="1"/>
      <c r="I607" s="1"/>
      <c r="J607" s="1"/>
      <c r="K607" s="1"/>
      <c r="L607" s="1"/>
      <c r="M607" s="1"/>
      <c r="N607" s="1"/>
      <c r="O607" s="1"/>
      <c r="P607" s="1"/>
      <c r="Q607" s="1"/>
      <c r="R607" s="1"/>
      <c r="S607" s="1"/>
      <c r="T607" s="1"/>
      <c r="U607" s="1"/>
    </row>
    <row r="608" spans="2:21" ht="15.75" customHeight="1">
      <c r="B608" s="1"/>
      <c r="C608" s="1"/>
      <c r="D608" s="1"/>
      <c r="E608" s="1"/>
      <c r="F608" s="1"/>
      <c r="G608" s="1"/>
      <c r="H608" s="1"/>
      <c r="I608" s="1"/>
      <c r="J608" s="1"/>
      <c r="K608" s="1"/>
      <c r="L608" s="1"/>
      <c r="M608" s="1"/>
      <c r="N608" s="1"/>
      <c r="O608" s="1"/>
      <c r="P608" s="1"/>
      <c r="Q608" s="1"/>
      <c r="R608" s="1"/>
      <c r="S608" s="1"/>
      <c r="T608" s="1"/>
      <c r="U608" s="1"/>
    </row>
    <row r="609" spans="2:21" ht="15.75" customHeight="1">
      <c r="B609" s="1"/>
      <c r="C609" s="1"/>
      <c r="D609" s="1"/>
      <c r="E609" s="1"/>
      <c r="F609" s="1"/>
      <c r="G609" s="1"/>
      <c r="H609" s="1"/>
      <c r="I609" s="1"/>
      <c r="J609" s="1"/>
      <c r="K609" s="1"/>
      <c r="L609" s="1"/>
      <c r="M609" s="1"/>
      <c r="N609" s="1"/>
      <c r="O609" s="1"/>
      <c r="P609" s="1"/>
      <c r="Q609" s="1"/>
      <c r="R609" s="1"/>
      <c r="S609" s="1"/>
      <c r="T609" s="1"/>
      <c r="U609" s="1"/>
    </row>
    <row r="610" spans="2:21" ht="15.75" customHeight="1">
      <c r="B610" s="1"/>
      <c r="C610" s="1"/>
      <c r="D610" s="1"/>
      <c r="E610" s="1"/>
      <c r="F610" s="1"/>
      <c r="G610" s="1"/>
      <c r="H610" s="1"/>
      <c r="I610" s="1"/>
      <c r="J610" s="1"/>
      <c r="K610" s="1"/>
      <c r="L610" s="1"/>
      <c r="M610" s="1"/>
      <c r="N610" s="1"/>
      <c r="O610" s="1"/>
      <c r="P610" s="1"/>
      <c r="Q610" s="1"/>
      <c r="R610" s="1"/>
      <c r="S610" s="1"/>
      <c r="T610" s="1"/>
      <c r="U610" s="1"/>
    </row>
    <row r="611" spans="2:21" ht="15.75" customHeight="1">
      <c r="B611" s="1"/>
      <c r="C611" s="1"/>
      <c r="D611" s="1"/>
      <c r="E611" s="1"/>
      <c r="F611" s="1"/>
      <c r="G611" s="1"/>
      <c r="H611" s="1"/>
      <c r="I611" s="1"/>
      <c r="J611" s="1"/>
      <c r="K611" s="1"/>
      <c r="L611" s="1"/>
      <c r="M611" s="1"/>
      <c r="N611" s="1"/>
      <c r="O611" s="1"/>
      <c r="P611" s="1"/>
      <c r="Q611" s="1"/>
      <c r="R611" s="1"/>
      <c r="S611" s="1"/>
      <c r="T611" s="1"/>
      <c r="U611" s="1"/>
    </row>
    <row r="612" spans="2:21" ht="15.75" customHeight="1">
      <c r="B612" s="1"/>
      <c r="C612" s="1"/>
      <c r="D612" s="1"/>
      <c r="E612" s="1"/>
      <c r="F612" s="1"/>
      <c r="G612" s="1"/>
      <c r="H612" s="1"/>
      <c r="I612" s="1"/>
      <c r="J612" s="1"/>
      <c r="K612" s="1"/>
      <c r="L612" s="1"/>
      <c r="M612" s="1"/>
      <c r="N612" s="1"/>
      <c r="O612" s="1"/>
      <c r="P612" s="1"/>
      <c r="Q612" s="1"/>
      <c r="R612" s="1"/>
      <c r="S612" s="1"/>
      <c r="T612" s="1"/>
      <c r="U612" s="1"/>
    </row>
    <row r="613" spans="2:21" ht="15.75" customHeight="1">
      <c r="B613" s="1"/>
      <c r="C613" s="1"/>
      <c r="D613" s="1"/>
      <c r="E613" s="1"/>
      <c r="F613" s="1"/>
      <c r="G613" s="1"/>
      <c r="H613" s="1"/>
      <c r="I613" s="1"/>
      <c r="J613" s="1"/>
      <c r="K613" s="1"/>
      <c r="L613" s="1"/>
      <c r="M613" s="1"/>
      <c r="N613" s="1"/>
      <c r="O613" s="1"/>
      <c r="P613" s="1"/>
      <c r="Q613" s="1"/>
      <c r="R613" s="1"/>
      <c r="S613" s="1"/>
      <c r="T613" s="1"/>
      <c r="U613" s="1"/>
    </row>
    <row r="614" spans="2:21" ht="15.75" customHeight="1">
      <c r="B614" s="1"/>
      <c r="C614" s="1"/>
      <c r="D614" s="1"/>
      <c r="E614" s="1"/>
      <c r="F614" s="1"/>
      <c r="G614" s="1"/>
      <c r="H614" s="1"/>
      <c r="I614" s="1"/>
      <c r="J614" s="1"/>
      <c r="K614" s="1"/>
      <c r="L614" s="1"/>
      <c r="M614" s="1"/>
      <c r="N614" s="1"/>
      <c r="O614" s="1"/>
      <c r="P614" s="1"/>
      <c r="Q614" s="1"/>
      <c r="R614" s="1"/>
      <c r="S614" s="1"/>
      <c r="T614" s="1"/>
      <c r="U614" s="1"/>
    </row>
    <row r="615" spans="2:21" ht="15.75" customHeight="1">
      <c r="B615" s="1"/>
      <c r="C615" s="1"/>
      <c r="D615" s="1"/>
      <c r="E615" s="1"/>
      <c r="F615" s="1"/>
      <c r="G615" s="1"/>
      <c r="H615" s="1"/>
      <c r="I615" s="1"/>
      <c r="J615" s="1"/>
      <c r="K615" s="1"/>
      <c r="L615" s="1"/>
      <c r="M615" s="1"/>
      <c r="N615" s="1"/>
      <c r="O615" s="1"/>
      <c r="P615" s="1"/>
      <c r="Q615" s="1"/>
      <c r="R615" s="1"/>
      <c r="S615" s="1"/>
      <c r="T615" s="1"/>
      <c r="U615" s="1"/>
    </row>
    <row r="616" spans="2:21" ht="15.75" customHeight="1">
      <c r="B616" s="1"/>
      <c r="C616" s="1"/>
      <c r="D616" s="1"/>
      <c r="E616" s="1"/>
      <c r="F616" s="1"/>
      <c r="G616" s="1"/>
      <c r="H616" s="1"/>
      <c r="I616" s="1"/>
      <c r="J616" s="1"/>
      <c r="K616" s="1"/>
      <c r="L616" s="1"/>
      <c r="M616" s="1"/>
      <c r="N616" s="1"/>
      <c r="O616" s="1"/>
      <c r="P616" s="1"/>
      <c r="Q616" s="1"/>
      <c r="R616" s="1"/>
      <c r="S616" s="1"/>
      <c r="T616" s="1"/>
      <c r="U616" s="1"/>
    </row>
    <row r="617" spans="2:21" ht="15.75" customHeight="1">
      <c r="B617" s="1"/>
      <c r="C617" s="1"/>
      <c r="D617" s="1"/>
      <c r="E617" s="1"/>
      <c r="F617" s="1"/>
      <c r="G617" s="1"/>
      <c r="H617" s="1"/>
      <c r="I617" s="1"/>
      <c r="J617" s="1"/>
      <c r="K617" s="1"/>
      <c r="L617" s="1"/>
      <c r="M617" s="1"/>
      <c r="N617" s="1"/>
      <c r="O617" s="1"/>
      <c r="P617" s="1"/>
      <c r="Q617" s="1"/>
      <c r="R617" s="1"/>
      <c r="S617" s="1"/>
      <c r="T617" s="1"/>
      <c r="U617" s="1"/>
    </row>
    <row r="618" spans="2:21" ht="15.75" customHeight="1">
      <c r="B618" s="1"/>
      <c r="C618" s="1"/>
      <c r="D618" s="1"/>
      <c r="E618" s="1"/>
      <c r="F618" s="1"/>
      <c r="G618" s="1"/>
      <c r="H618" s="1"/>
      <c r="I618" s="1"/>
      <c r="J618" s="1"/>
      <c r="K618" s="1"/>
      <c r="L618" s="1"/>
      <c r="M618" s="1"/>
      <c r="N618" s="1"/>
      <c r="O618" s="1"/>
      <c r="P618" s="1"/>
      <c r="Q618" s="1"/>
      <c r="R618" s="1"/>
      <c r="S618" s="1"/>
      <c r="T618" s="1"/>
      <c r="U618" s="1"/>
    </row>
    <row r="619" spans="2:21" ht="15.75" customHeight="1">
      <c r="B619" s="1"/>
      <c r="C619" s="1"/>
      <c r="D619" s="1"/>
      <c r="E619" s="1"/>
      <c r="F619" s="1"/>
      <c r="G619" s="1"/>
      <c r="H619" s="1"/>
      <c r="I619" s="1"/>
      <c r="J619" s="1"/>
      <c r="K619" s="1"/>
      <c r="L619" s="1"/>
      <c r="M619" s="1"/>
      <c r="N619" s="1"/>
      <c r="O619" s="1"/>
      <c r="P619" s="1"/>
      <c r="Q619" s="1"/>
      <c r="R619" s="1"/>
      <c r="S619" s="1"/>
      <c r="T619" s="1"/>
      <c r="U619" s="1"/>
    </row>
    <row r="620" spans="2:21" ht="15.75" customHeight="1">
      <c r="B620" s="1"/>
      <c r="C620" s="1"/>
      <c r="D620" s="1"/>
      <c r="E620" s="1"/>
      <c r="F620" s="1"/>
      <c r="G620" s="1"/>
      <c r="H620" s="1"/>
      <c r="I620" s="1"/>
      <c r="J620" s="1"/>
      <c r="K620" s="1"/>
      <c r="L620" s="1"/>
      <c r="M620" s="1"/>
      <c r="N620" s="1"/>
      <c r="O620" s="1"/>
      <c r="P620" s="1"/>
      <c r="Q620" s="1"/>
      <c r="R620" s="1"/>
      <c r="S620" s="1"/>
      <c r="T620" s="1"/>
      <c r="U620" s="1"/>
    </row>
    <row r="621" spans="2:21" ht="15.75" customHeight="1">
      <c r="B621" s="1"/>
      <c r="C621" s="1"/>
      <c r="D621" s="1"/>
      <c r="E621" s="1"/>
      <c r="F621" s="1"/>
      <c r="G621" s="1"/>
      <c r="H621" s="1"/>
      <c r="I621" s="1"/>
      <c r="J621" s="1"/>
      <c r="K621" s="1"/>
      <c r="L621" s="1"/>
      <c r="M621" s="1"/>
      <c r="N621" s="1"/>
      <c r="O621" s="1"/>
      <c r="P621" s="1"/>
      <c r="Q621" s="1"/>
      <c r="R621" s="1"/>
      <c r="S621" s="1"/>
      <c r="T621" s="1"/>
      <c r="U621" s="1"/>
    </row>
    <row r="622" spans="2:21" ht="15.75" customHeight="1">
      <c r="B622" s="1"/>
      <c r="C622" s="1"/>
      <c r="D622" s="1"/>
      <c r="E622" s="1"/>
      <c r="F622" s="1"/>
      <c r="G622" s="1"/>
      <c r="H622" s="1"/>
      <c r="I622" s="1"/>
      <c r="J622" s="1"/>
      <c r="K622" s="1"/>
      <c r="L622" s="1"/>
      <c r="M622" s="1"/>
      <c r="N622" s="1"/>
      <c r="O622" s="1"/>
      <c r="P622" s="1"/>
      <c r="Q622" s="1"/>
      <c r="R622" s="1"/>
      <c r="S622" s="1"/>
      <c r="T622" s="1"/>
      <c r="U622" s="1"/>
    </row>
    <row r="623" spans="2:21" ht="15.75" customHeight="1">
      <c r="B623" s="1"/>
      <c r="C623" s="1"/>
      <c r="D623" s="1"/>
      <c r="E623" s="1"/>
      <c r="F623" s="1"/>
      <c r="G623" s="1"/>
      <c r="H623" s="1"/>
      <c r="I623" s="1"/>
      <c r="J623" s="1"/>
      <c r="K623" s="1"/>
      <c r="L623" s="1"/>
      <c r="M623" s="1"/>
      <c r="N623" s="1"/>
      <c r="O623" s="1"/>
      <c r="P623" s="1"/>
      <c r="Q623" s="1"/>
      <c r="R623" s="1"/>
      <c r="S623" s="1"/>
      <c r="T623" s="1"/>
      <c r="U623" s="1"/>
    </row>
    <row r="624" spans="2:21" ht="15.75" customHeight="1">
      <c r="B624" s="1"/>
      <c r="C624" s="1"/>
      <c r="D624" s="1"/>
      <c r="E624" s="1"/>
      <c r="F624" s="1"/>
      <c r="G624" s="1"/>
      <c r="H624" s="1"/>
      <c r="I624" s="1"/>
      <c r="J624" s="1"/>
      <c r="K624" s="1"/>
      <c r="L624" s="1"/>
      <c r="M624" s="1"/>
      <c r="N624" s="1"/>
      <c r="O624" s="1"/>
      <c r="P624" s="1"/>
      <c r="Q624" s="1"/>
      <c r="R624" s="1"/>
      <c r="S624" s="1"/>
      <c r="T624" s="1"/>
      <c r="U624" s="1"/>
    </row>
    <row r="625" spans="2:21" ht="15.75" customHeight="1">
      <c r="B625" s="1"/>
      <c r="C625" s="1"/>
      <c r="D625" s="1"/>
      <c r="E625" s="1"/>
      <c r="F625" s="1"/>
      <c r="G625" s="1"/>
      <c r="H625" s="1"/>
      <c r="I625" s="1"/>
      <c r="J625" s="1"/>
      <c r="K625" s="1"/>
      <c r="L625" s="1"/>
      <c r="M625" s="1"/>
      <c r="N625" s="1"/>
      <c r="O625" s="1"/>
      <c r="P625" s="1"/>
      <c r="Q625" s="1"/>
      <c r="R625" s="1"/>
      <c r="S625" s="1"/>
      <c r="T625" s="1"/>
      <c r="U625" s="1"/>
    </row>
    <row r="626" spans="2:21" ht="15.75" customHeight="1">
      <c r="B626" s="1"/>
      <c r="C626" s="1"/>
      <c r="D626" s="1"/>
      <c r="E626" s="1"/>
      <c r="F626" s="1"/>
      <c r="G626" s="1"/>
      <c r="H626" s="1"/>
      <c r="I626" s="1"/>
      <c r="J626" s="1"/>
      <c r="K626" s="1"/>
      <c r="L626" s="1"/>
      <c r="M626" s="1"/>
      <c r="N626" s="1"/>
      <c r="O626" s="1"/>
      <c r="P626" s="1"/>
      <c r="Q626" s="1"/>
      <c r="R626" s="1"/>
      <c r="S626" s="1"/>
      <c r="T626" s="1"/>
      <c r="U626" s="1"/>
    </row>
    <row r="627" spans="2:21" ht="15.75" customHeight="1">
      <c r="B627" s="1"/>
      <c r="C627" s="1"/>
      <c r="D627" s="1"/>
      <c r="E627" s="1"/>
      <c r="F627" s="1"/>
      <c r="G627" s="1"/>
      <c r="H627" s="1"/>
      <c r="I627" s="1"/>
      <c r="J627" s="1"/>
      <c r="K627" s="1"/>
      <c r="L627" s="1"/>
      <c r="M627" s="1"/>
      <c r="N627" s="1"/>
      <c r="O627" s="1"/>
      <c r="P627" s="1"/>
      <c r="Q627" s="1"/>
      <c r="R627" s="1"/>
      <c r="S627" s="1"/>
      <c r="T627" s="1"/>
      <c r="U627" s="1"/>
    </row>
    <row r="628" spans="2:21" ht="15.75" customHeight="1">
      <c r="B628" s="1"/>
      <c r="C628" s="1"/>
      <c r="D628" s="1"/>
      <c r="E628" s="1"/>
      <c r="F628" s="1"/>
      <c r="G628" s="1"/>
      <c r="H628" s="1"/>
      <c r="I628" s="1"/>
      <c r="J628" s="1"/>
      <c r="K628" s="1"/>
      <c r="L628" s="1"/>
      <c r="M628" s="1"/>
      <c r="N628" s="1"/>
      <c r="O628" s="1"/>
      <c r="P628" s="1"/>
      <c r="Q628" s="1"/>
      <c r="R628" s="1"/>
      <c r="S628" s="1"/>
      <c r="T628" s="1"/>
      <c r="U628" s="1"/>
    </row>
    <row r="629" spans="2:21" ht="15.75" customHeight="1">
      <c r="B629" s="1"/>
      <c r="C629" s="1"/>
      <c r="D629" s="1"/>
      <c r="E629" s="1"/>
      <c r="F629" s="1"/>
      <c r="G629" s="1"/>
      <c r="H629" s="1"/>
      <c r="I629" s="1"/>
      <c r="J629" s="1"/>
      <c r="K629" s="1"/>
      <c r="L629" s="1"/>
      <c r="M629" s="1"/>
      <c r="N629" s="1"/>
      <c r="O629" s="1"/>
      <c r="P629" s="1"/>
      <c r="Q629" s="1"/>
      <c r="R629" s="1"/>
      <c r="S629" s="1"/>
      <c r="T629" s="1"/>
      <c r="U629" s="1"/>
    </row>
    <row r="630" spans="2:21" ht="15.75" customHeight="1">
      <c r="B630" s="1"/>
      <c r="C630" s="1"/>
      <c r="D630" s="1"/>
      <c r="E630" s="1"/>
      <c r="F630" s="1"/>
      <c r="G630" s="1"/>
      <c r="H630" s="1"/>
      <c r="I630" s="1"/>
      <c r="J630" s="1"/>
      <c r="K630" s="1"/>
      <c r="L630" s="1"/>
      <c r="M630" s="1"/>
      <c r="N630" s="1"/>
      <c r="O630" s="1"/>
      <c r="P630" s="1"/>
      <c r="Q630" s="1"/>
      <c r="R630" s="1"/>
      <c r="S630" s="1"/>
      <c r="T630" s="1"/>
      <c r="U630" s="1"/>
    </row>
    <row r="631" spans="2:21" ht="15.75" customHeight="1">
      <c r="B631" s="1"/>
      <c r="C631" s="1"/>
      <c r="D631" s="1"/>
      <c r="E631" s="1"/>
      <c r="F631" s="1"/>
      <c r="G631" s="1"/>
      <c r="H631" s="1"/>
      <c r="I631" s="1"/>
      <c r="J631" s="1"/>
      <c r="K631" s="1"/>
      <c r="L631" s="1"/>
      <c r="M631" s="1"/>
      <c r="N631" s="1"/>
      <c r="O631" s="1"/>
      <c r="P631" s="1"/>
      <c r="Q631" s="1"/>
      <c r="R631" s="1"/>
      <c r="S631" s="1"/>
      <c r="T631" s="1"/>
      <c r="U631" s="1"/>
    </row>
    <row r="632" spans="2:21" ht="15.75" customHeight="1">
      <c r="B632" s="1"/>
      <c r="C632" s="1"/>
      <c r="D632" s="1"/>
      <c r="E632" s="1"/>
      <c r="F632" s="1"/>
      <c r="G632" s="1"/>
      <c r="H632" s="1"/>
      <c r="I632" s="1"/>
      <c r="J632" s="1"/>
      <c r="K632" s="1"/>
      <c r="L632" s="1"/>
      <c r="M632" s="1"/>
      <c r="N632" s="1"/>
      <c r="O632" s="1"/>
      <c r="P632" s="1"/>
      <c r="Q632" s="1"/>
      <c r="R632" s="1"/>
      <c r="S632" s="1"/>
      <c r="T632" s="1"/>
      <c r="U632" s="1"/>
    </row>
    <row r="633" spans="2:21" ht="15.75" customHeight="1">
      <c r="B633" s="1"/>
      <c r="C633" s="1"/>
      <c r="D633" s="1"/>
      <c r="E633" s="1"/>
      <c r="F633" s="1"/>
      <c r="G633" s="1"/>
      <c r="H633" s="1"/>
      <c r="I633" s="1"/>
      <c r="J633" s="1"/>
      <c r="K633" s="1"/>
      <c r="L633" s="1"/>
      <c r="M633" s="1"/>
      <c r="N633" s="1"/>
      <c r="O633" s="1"/>
      <c r="P633" s="1"/>
      <c r="Q633" s="1"/>
      <c r="R633" s="1"/>
      <c r="S633" s="1"/>
      <c r="T633" s="1"/>
      <c r="U633" s="1"/>
    </row>
    <row r="634" spans="2:21" ht="15.75" customHeight="1">
      <c r="B634" s="1"/>
      <c r="C634" s="1"/>
      <c r="D634" s="1"/>
      <c r="E634" s="1"/>
      <c r="F634" s="1"/>
      <c r="G634" s="1"/>
      <c r="H634" s="1"/>
      <c r="I634" s="1"/>
      <c r="J634" s="1"/>
      <c r="K634" s="1"/>
      <c r="L634" s="1"/>
      <c r="M634" s="1"/>
      <c r="N634" s="1"/>
      <c r="O634" s="1"/>
      <c r="P634" s="1"/>
      <c r="Q634" s="1"/>
      <c r="R634" s="1"/>
      <c r="S634" s="1"/>
      <c r="T634" s="1"/>
      <c r="U634" s="1"/>
    </row>
    <row r="635" spans="2:21" ht="15.75" customHeight="1">
      <c r="B635" s="1"/>
      <c r="C635" s="1"/>
      <c r="D635" s="1"/>
      <c r="E635" s="1"/>
      <c r="F635" s="1"/>
      <c r="G635" s="1"/>
      <c r="H635" s="1"/>
      <c r="I635" s="1"/>
      <c r="J635" s="1"/>
      <c r="K635" s="1"/>
      <c r="L635" s="1"/>
      <c r="M635" s="1"/>
      <c r="N635" s="1"/>
      <c r="O635" s="1"/>
      <c r="P635" s="1"/>
      <c r="Q635" s="1"/>
      <c r="R635" s="1"/>
      <c r="S635" s="1"/>
      <c r="T635" s="1"/>
      <c r="U635" s="1"/>
    </row>
    <row r="636" spans="2:21" ht="15.75" customHeight="1">
      <c r="B636" s="1"/>
      <c r="C636" s="1"/>
      <c r="D636" s="1"/>
      <c r="E636" s="1"/>
      <c r="F636" s="1"/>
      <c r="G636" s="1"/>
      <c r="H636" s="1"/>
      <c r="I636" s="1"/>
      <c r="J636" s="1"/>
      <c r="K636" s="1"/>
      <c r="L636" s="1"/>
      <c r="M636" s="1"/>
      <c r="N636" s="1"/>
      <c r="O636" s="1"/>
      <c r="P636" s="1"/>
      <c r="Q636" s="1"/>
      <c r="R636" s="1"/>
      <c r="S636" s="1"/>
      <c r="T636" s="1"/>
      <c r="U636" s="1"/>
    </row>
    <row r="637" spans="2:21" ht="15.75" customHeight="1">
      <c r="B637" s="1"/>
      <c r="C637" s="1"/>
      <c r="D637" s="1"/>
      <c r="E637" s="1"/>
      <c r="F637" s="1"/>
      <c r="G637" s="1"/>
      <c r="H637" s="1"/>
      <c r="I637" s="1"/>
      <c r="J637" s="1"/>
      <c r="K637" s="1"/>
      <c r="L637" s="1"/>
      <c r="M637" s="1"/>
      <c r="N637" s="1"/>
      <c r="O637" s="1"/>
      <c r="P637" s="1"/>
      <c r="Q637" s="1"/>
      <c r="R637" s="1"/>
      <c r="S637" s="1"/>
      <c r="T637" s="1"/>
      <c r="U637" s="1"/>
    </row>
    <row r="638" spans="2:21" ht="15.75" customHeight="1">
      <c r="B638" s="1"/>
      <c r="C638" s="1"/>
      <c r="D638" s="1"/>
      <c r="E638" s="1"/>
      <c r="F638" s="1"/>
      <c r="G638" s="1"/>
      <c r="H638" s="1"/>
      <c r="I638" s="1"/>
      <c r="J638" s="1"/>
      <c r="K638" s="1"/>
      <c r="L638" s="1"/>
      <c r="M638" s="1"/>
      <c r="N638" s="1"/>
      <c r="O638" s="1"/>
      <c r="P638" s="1"/>
      <c r="Q638" s="1"/>
      <c r="R638" s="1"/>
      <c r="S638" s="1"/>
      <c r="T638" s="1"/>
      <c r="U638" s="1"/>
    </row>
    <row r="639" spans="2:21" ht="15.75" customHeight="1">
      <c r="B639" s="1"/>
      <c r="C639" s="1"/>
      <c r="D639" s="1"/>
      <c r="E639" s="1"/>
      <c r="F639" s="1"/>
      <c r="G639" s="1"/>
      <c r="H639" s="1"/>
      <c r="I639" s="1"/>
      <c r="J639" s="1"/>
      <c r="K639" s="1"/>
      <c r="L639" s="1"/>
      <c r="M639" s="1"/>
      <c r="N639" s="1"/>
      <c r="O639" s="1"/>
      <c r="P639" s="1"/>
      <c r="Q639" s="1"/>
      <c r="R639" s="1"/>
      <c r="S639" s="1"/>
      <c r="T639" s="1"/>
      <c r="U639" s="1"/>
    </row>
    <row r="640" spans="2:21" ht="15.75" customHeight="1">
      <c r="B640" s="1"/>
      <c r="C640" s="1"/>
      <c r="D640" s="1"/>
      <c r="E640" s="1"/>
      <c r="F640" s="1"/>
      <c r="G640" s="1"/>
      <c r="H640" s="1"/>
      <c r="I640" s="1"/>
      <c r="J640" s="1"/>
      <c r="K640" s="1"/>
      <c r="L640" s="1"/>
      <c r="M640" s="1"/>
      <c r="N640" s="1"/>
      <c r="O640" s="1"/>
      <c r="P640" s="1"/>
      <c r="Q640" s="1"/>
      <c r="R640" s="1"/>
      <c r="S640" s="1"/>
      <c r="T640" s="1"/>
      <c r="U640" s="1"/>
    </row>
    <row r="641" spans="2:21" ht="15.75" customHeight="1">
      <c r="B641" s="1"/>
      <c r="C641" s="1"/>
      <c r="D641" s="1"/>
      <c r="E641" s="1"/>
      <c r="F641" s="1"/>
      <c r="G641" s="1"/>
      <c r="H641" s="1"/>
      <c r="I641" s="1"/>
      <c r="J641" s="1"/>
      <c r="K641" s="1"/>
      <c r="L641" s="1"/>
      <c r="M641" s="1"/>
      <c r="N641" s="1"/>
      <c r="O641" s="1"/>
      <c r="P641" s="1"/>
      <c r="Q641" s="1"/>
      <c r="R641" s="1"/>
      <c r="S641" s="1"/>
      <c r="T641" s="1"/>
      <c r="U641" s="1"/>
    </row>
    <row r="642" spans="2:21" ht="15.75" customHeight="1">
      <c r="B642" s="1"/>
      <c r="C642" s="1"/>
      <c r="D642" s="1"/>
      <c r="E642" s="1"/>
      <c r="F642" s="1"/>
      <c r="G642" s="1"/>
      <c r="H642" s="1"/>
      <c r="I642" s="1"/>
      <c r="J642" s="1"/>
      <c r="K642" s="1"/>
      <c r="L642" s="1"/>
      <c r="M642" s="1"/>
      <c r="N642" s="1"/>
      <c r="O642" s="1"/>
      <c r="P642" s="1"/>
      <c r="Q642" s="1"/>
      <c r="R642" s="1"/>
      <c r="S642" s="1"/>
      <c r="T642" s="1"/>
      <c r="U642" s="1"/>
    </row>
    <row r="643" spans="2:21" ht="15.75" customHeight="1">
      <c r="B643" s="1"/>
      <c r="C643" s="1"/>
      <c r="D643" s="1"/>
      <c r="E643" s="1"/>
      <c r="F643" s="1"/>
      <c r="G643" s="1"/>
      <c r="H643" s="1"/>
      <c r="I643" s="1"/>
      <c r="J643" s="1"/>
      <c r="K643" s="1"/>
      <c r="L643" s="1"/>
      <c r="M643" s="1"/>
      <c r="N643" s="1"/>
      <c r="O643" s="1"/>
      <c r="P643" s="1"/>
      <c r="Q643" s="1"/>
      <c r="R643" s="1"/>
      <c r="S643" s="1"/>
      <c r="T643" s="1"/>
      <c r="U643" s="1"/>
    </row>
    <row r="644" spans="2:21" ht="15.75" customHeight="1">
      <c r="B644" s="1"/>
      <c r="C644" s="1"/>
      <c r="D644" s="1"/>
      <c r="E644" s="1"/>
      <c r="F644" s="1"/>
      <c r="G644" s="1"/>
      <c r="H644" s="1"/>
      <c r="I644" s="1"/>
      <c r="J644" s="1"/>
      <c r="K644" s="1"/>
      <c r="L644" s="1"/>
      <c r="M644" s="1"/>
      <c r="N644" s="1"/>
      <c r="O644" s="1"/>
      <c r="P644" s="1"/>
      <c r="Q644" s="1"/>
      <c r="R644" s="1"/>
      <c r="S644" s="1"/>
      <c r="T644" s="1"/>
      <c r="U644" s="1"/>
    </row>
    <row r="645" spans="2:21" ht="15.75" customHeight="1">
      <c r="B645" s="1"/>
      <c r="C645" s="1"/>
      <c r="D645" s="1"/>
      <c r="E645" s="1"/>
      <c r="F645" s="1"/>
      <c r="G645" s="1"/>
      <c r="H645" s="1"/>
      <c r="I645" s="1"/>
      <c r="J645" s="1"/>
      <c r="K645" s="1"/>
      <c r="L645" s="1"/>
      <c r="M645" s="1"/>
      <c r="N645" s="1"/>
      <c r="O645" s="1"/>
      <c r="P645" s="1"/>
      <c r="Q645" s="1"/>
      <c r="R645" s="1"/>
      <c r="S645" s="1"/>
      <c r="T645" s="1"/>
      <c r="U645" s="1"/>
    </row>
    <row r="646" spans="2:21" ht="15.75" customHeight="1">
      <c r="B646" s="1"/>
      <c r="C646" s="1"/>
      <c r="D646" s="1"/>
      <c r="E646" s="1"/>
      <c r="F646" s="1"/>
      <c r="G646" s="1"/>
      <c r="H646" s="1"/>
      <c r="I646" s="1"/>
      <c r="J646" s="1"/>
      <c r="K646" s="1"/>
      <c r="L646" s="1"/>
      <c r="M646" s="1"/>
      <c r="N646" s="1"/>
      <c r="O646" s="1"/>
      <c r="P646" s="1"/>
      <c r="Q646" s="1"/>
      <c r="R646" s="1"/>
      <c r="S646" s="1"/>
      <c r="T646" s="1"/>
      <c r="U646" s="1"/>
    </row>
    <row r="647" spans="2:21" ht="15.75" customHeight="1">
      <c r="B647" s="1"/>
      <c r="C647" s="1"/>
      <c r="D647" s="1"/>
      <c r="E647" s="1"/>
      <c r="F647" s="1"/>
      <c r="G647" s="1"/>
      <c r="H647" s="1"/>
      <c r="I647" s="1"/>
      <c r="J647" s="1"/>
      <c r="K647" s="1"/>
      <c r="L647" s="1"/>
      <c r="M647" s="1"/>
      <c r="N647" s="1"/>
      <c r="O647" s="1"/>
      <c r="P647" s="1"/>
      <c r="Q647" s="1"/>
      <c r="R647" s="1"/>
      <c r="S647" s="1"/>
      <c r="T647" s="1"/>
      <c r="U647" s="1"/>
    </row>
    <row r="648" spans="2:21" ht="15.75" customHeight="1">
      <c r="B648" s="1"/>
      <c r="C648" s="1"/>
      <c r="D648" s="1"/>
      <c r="E648" s="1"/>
      <c r="F648" s="1"/>
      <c r="G648" s="1"/>
      <c r="H648" s="1"/>
      <c r="I648" s="1"/>
      <c r="J648" s="1"/>
      <c r="K648" s="1"/>
      <c r="L648" s="1"/>
      <c r="M648" s="1"/>
      <c r="N648" s="1"/>
      <c r="O648" s="1"/>
      <c r="P648" s="1"/>
      <c r="Q648" s="1"/>
      <c r="R648" s="1"/>
      <c r="S648" s="1"/>
      <c r="T648" s="1"/>
      <c r="U648" s="1"/>
    </row>
    <row r="649" spans="2:21" ht="15.75" customHeight="1">
      <c r="B649" s="1"/>
      <c r="C649" s="1"/>
      <c r="D649" s="1"/>
      <c r="E649" s="1"/>
      <c r="F649" s="1"/>
      <c r="G649" s="1"/>
      <c r="H649" s="1"/>
      <c r="I649" s="1"/>
      <c r="J649" s="1"/>
      <c r="K649" s="1"/>
      <c r="L649" s="1"/>
      <c r="M649" s="1"/>
      <c r="N649" s="1"/>
      <c r="O649" s="1"/>
      <c r="P649" s="1"/>
      <c r="Q649" s="1"/>
      <c r="R649" s="1"/>
      <c r="S649" s="1"/>
      <c r="T649" s="1"/>
      <c r="U649" s="1"/>
    </row>
    <row r="650" spans="2:21" ht="15.75" customHeight="1">
      <c r="B650" s="1"/>
      <c r="C650" s="1"/>
      <c r="D650" s="1"/>
      <c r="E650" s="1"/>
      <c r="F650" s="1"/>
      <c r="G650" s="1"/>
      <c r="H650" s="1"/>
      <c r="I650" s="1"/>
      <c r="J650" s="1"/>
      <c r="K650" s="1"/>
      <c r="L650" s="1"/>
      <c r="M650" s="1"/>
      <c r="N650" s="1"/>
      <c r="O650" s="1"/>
      <c r="P650" s="1"/>
      <c r="Q650" s="1"/>
      <c r="R650" s="1"/>
      <c r="S650" s="1"/>
      <c r="T650" s="1"/>
      <c r="U650" s="1"/>
    </row>
    <row r="651" spans="2:21" ht="15.75" customHeight="1">
      <c r="B651" s="1"/>
      <c r="C651" s="1"/>
      <c r="D651" s="1"/>
      <c r="E651" s="1"/>
      <c r="F651" s="1"/>
      <c r="G651" s="1"/>
      <c r="H651" s="1"/>
      <c r="I651" s="1"/>
      <c r="J651" s="1"/>
      <c r="K651" s="1"/>
      <c r="L651" s="1"/>
      <c r="M651" s="1"/>
      <c r="N651" s="1"/>
      <c r="O651" s="1"/>
      <c r="P651" s="1"/>
      <c r="Q651" s="1"/>
      <c r="R651" s="1"/>
      <c r="S651" s="1"/>
      <c r="T651" s="1"/>
      <c r="U651" s="1"/>
    </row>
    <row r="652" spans="2:21" ht="15.75" customHeight="1">
      <c r="B652" s="1"/>
      <c r="C652" s="1"/>
      <c r="D652" s="1"/>
      <c r="E652" s="1"/>
      <c r="F652" s="1"/>
      <c r="G652" s="1"/>
      <c r="H652" s="1"/>
      <c r="I652" s="1"/>
      <c r="J652" s="1"/>
      <c r="K652" s="1"/>
      <c r="L652" s="1"/>
      <c r="M652" s="1"/>
      <c r="N652" s="1"/>
      <c r="O652" s="1"/>
      <c r="P652" s="1"/>
      <c r="Q652" s="1"/>
      <c r="R652" s="1"/>
      <c r="S652" s="1"/>
      <c r="T652" s="1"/>
      <c r="U652" s="1"/>
    </row>
    <row r="653" spans="2:21" ht="15.75" customHeight="1">
      <c r="B653" s="1"/>
      <c r="C653" s="1"/>
      <c r="D653" s="1"/>
      <c r="E653" s="1"/>
      <c r="F653" s="1"/>
      <c r="G653" s="1"/>
      <c r="H653" s="1"/>
      <c r="I653" s="1"/>
      <c r="J653" s="1"/>
      <c r="K653" s="1"/>
      <c r="L653" s="1"/>
      <c r="M653" s="1"/>
      <c r="N653" s="1"/>
      <c r="O653" s="1"/>
      <c r="P653" s="1"/>
      <c r="Q653" s="1"/>
      <c r="R653" s="1"/>
      <c r="S653" s="1"/>
      <c r="T653" s="1"/>
      <c r="U653" s="1"/>
    </row>
    <row r="654" spans="2:21" ht="15.75" customHeight="1">
      <c r="B654" s="1"/>
      <c r="C654" s="1"/>
      <c r="D654" s="1"/>
      <c r="E654" s="1"/>
      <c r="F654" s="1"/>
      <c r="G654" s="1"/>
      <c r="H654" s="1"/>
      <c r="I654" s="1"/>
      <c r="J654" s="1"/>
      <c r="K654" s="1"/>
      <c r="L654" s="1"/>
      <c r="M654" s="1"/>
      <c r="N654" s="1"/>
      <c r="O654" s="1"/>
      <c r="P654" s="1"/>
      <c r="Q654" s="1"/>
      <c r="R654" s="1"/>
      <c r="S654" s="1"/>
      <c r="T654" s="1"/>
      <c r="U654" s="1"/>
    </row>
    <row r="655" spans="2:21" ht="15.75" customHeight="1">
      <c r="B655" s="1"/>
      <c r="C655" s="1"/>
      <c r="D655" s="1"/>
      <c r="E655" s="1"/>
      <c r="F655" s="1"/>
      <c r="G655" s="1"/>
      <c r="H655" s="1"/>
      <c r="I655" s="1"/>
      <c r="J655" s="1"/>
      <c r="K655" s="1"/>
      <c r="L655" s="1"/>
      <c r="M655" s="1"/>
      <c r="N655" s="1"/>
      <c r="O655" s="1"/>
      <c r="P655" s="1"/>
      <c r="Q655" s="1"/>
      <c r="R655" s="1"/>
      <c r="S655" s="1"/>
      <c r="T655" s="1"/>
      <c r="U655" s="1"/>
    </row>
    <row r="656" spans="2:21" ht="15.75" customHeight="1">
      <c r="B656" s="1"/>
      <c r="C656" s="1"/>
      <c r="D656" s="1"/>
      <c r="E656" s="1"/>
      <c r="F656" s="1"/>
      <c r="G656" s="1"/>
      <c r="H656" s="1"/>
      <c r="I656" s="1"/>
      <c r="J656" s="1"/>
      <c r="K656" s="1"/>
      <c r="L656" s="1"/>
      <c r="M656" s="1"/>
      <c r="N656" s="1"/>
      <c r="O656" s="1"/>
      <c r="P656" s="1"/>
      <c r="Q656" s="1"/>
      <c r="R656" s="1"/>
      <c r="S656" s="1"/>
      <c r="T656" s="1"/>
      <c r="U656" s="1"/>
    </row>
    <row r="657" spans="2:21" ht="15.75" customHeight="1">
      <c r="B657" s="1"/>
      <c r="C657" s="1"/>
      <c r="D657" s="1"/>
      <c r="E657" s="1"/>
      <c r="F657" s="1"/>
      <c r="G657" s="1"/>
      <c r="H657" s="1"/>
      <c r="I657" s="1"/>
      <c r="J657" s="1"/>
      <c r="K657" s="1"/>
      <c r="L657" s="1"/>
      <c r="M657" s="1"/>
      <c r="N657" s="1"/>
      <c r="O657" s="1"/>
      <c r="P657" s="1"/>
      <c r="Q657" s="1"/>
      <c r="R657" s="1"/>
      <c r="S657" s="1"/>
      <c r="T657" s="1"/>
      <c r="U657" s="1"/>
    </row>
    <row r="658" spans="2:21" ht="15.75" customHeight="1">
      <c r="B658" s="1"/>
      <c r="C658" s="1"/>
      <c r="D658" s="1"/>
      <c r="E658" s="1"/>
      <c r="F658" s="1"/>
      <c r="G658" s="1"/>
      <c r="H658" s="1"/>
      <c r="I658" s="1"/>
      <c r="J658" s="1"/>
      <c r="K658" s="1"/>
      <c r="L658" s="1"/>
      <c r="M658" s="1"/>
      <c r="N658" s="1"/>
      <c r="O658" s="1"/>
      <c r="P658" s="1"/>
      <c r="Q658" s="1"/>
      <c r="R658" s="1"/>
      <c r="S658" s="1"/>
      <c r="T658" s="1"/>
      <c r="U658" s="1"/>
    </row>
    <row r="659" spans="2:21" ht="15.75" customHeight="1">
      <c r="B659" s="1"/>
      <c r="C659" s="1"/>
      <c r="D659" s="1"/>
      <c r="E659" s="1"/>
      <c r="F659" s="1"/>
      <c r="G659" s="1"/>
      <c r="H659" s="1"/>
      <c r="I659" s="1"/>
      <c r="J659" s="1"/>
      <c r="K659" s="1"/>
      <c r="L659" s="1"/>
      <c r="M659" s="1"/>
      <c r="N659" s="1"/>
      <c r="O659" s="1"/>
      <c r="P659" s="1"/>
      <c r="Q659" s="1"/>
      <c r="R659" s="1"/>
      <c r="S659" s="1"/>
      <c r="T659" s="1"/>
      <c r="U659" s="1"/>
    </row>
    <row r="660" spans="2:21" ht="15.75" customHeight="1">
      <c r="B660" s="1"/>
      <c r="C660" s="1"/>
      <c r="D660" s="1"/>
      <c r="E660" s="1"/>
      <c r="F660" s="1"/>
      <c r="G660" s="1"/>
      <c r="H660" s="1"/>
      <c r="I660" s="1"/>
      <c r="J660" s="1"/>
      <c r="K660" s="1"/>
      <c r="L660" s="1"/>
      <c r="M660" s="1"/>
      <c r="N660" s="1"/>
      <c r="O660" s="1"/>
      <c r="P660" s="1"/>
      <c r="Q660" s="1"/>
      <c r="R660" s="1"/>
      <c r="S660" s="1"/>
      <c r="T660" s="1"/>
      <c r="U660" s="1"/>
    </row>
    <row r="661" spans="2:21" ht="15.75" customHeight="1">
      <c r="B661" s="1"/>
      <c r="C661" s="1"/>
      <c r="D661" s="1"/>
      <c r="E661" s="1"/>
      <c r="F661" s="1"/>
      <c r="G661" s="1"/>
      <c r="H661" s="1"/>
      <c r="I661" s="1"/>
      <c r="J661" s="1"/>
      <c r="K661" s="1"/>
      <c r="L661" s="1"/>
      <c r="M661" s="1"/>
      <c r="N661" s="1"/>
      <c r="O661" s="1"/>
      <c r="P661" s="1"/>
      <c r="Q661" s="1"/>
      <c r="R661" s="1"/>
      <c r="S661" s="1"/>
      <c r="T661" s="1"/>
      <c r="U661" s="1"/>
    </row>
    <row r="662" spans="2:21" ht="15.75" customHeight="1">
      <c r="B662" s="1"/>
      <c r="C662" s="1"/>
      <c r="D662" s="1"/>
      <c r="E662" s="1"/>
      <c r="F662" s="1"/>
      <c r="G662" s="1"/>
      <c r="H662" s="1"/>
      <c r="I662" s="1"/>
      <c r="J662" s="1"/>
      <c r="K662" s="1"/>
      <c r="L662" s="1"/>
      <c r="M662" s="1"/>
      <c r="N662" s="1"/>
      <c r="O662" s="1"/>
      <c r="P662" s="1"/>
      <c r="Q662" s="1"/>
      <c r="R662" s="1"/>
      <c r="S662" s="1"/>
      <c r="T662" s="1"/>
      <c r="U662" s="1"/>
    </row>
    <row r="663" spans="2:21" ht="15.75" customHeight="1">
      <c r="B663" s="1"/>
      <c r="C663" s="1"/>
      <c r="D663" s="1"/>
      <c r="E663" s="1"/>
      <c r="F663" s="1"/>
      <c r="G663" s="1"/>
      <c r="H663" s="1"/>
      <c r="I663" s="1"/>
      <c r="J663" s="1"/>
      <c r="K663" s="1"/>
      <c r="L663" s="1"/>
      <c r="M663" s="1"/>
      <c r="N663" s="1"/>
      <c r="O663" s="1"/>
      <c r="P663" s="1"/>
      <c r="Q663" s="1"/>
      <c r="R663" s="1"/>
      <c r="S663" s="1"/>
      <c r="T663" s="1"/>
      <c r="U663" s="1"/>
    </row>
    <row r="664" spans="2:21" ht="15.75" customHeight="1">
      <c r="B664" s="1"/>
      <c r="C664" s="1"/>
      <c r="D664" s="1"/>
      <c r="E664" s="1"/>
      <c r="F664" s="1"/>
      <c r="G664" s="1"/>
      <c r="H664" s="1"/>
      <c r="I664" s="1"/>
      <c r="J664" s="1"/>
      <c r="K664" s="1"/>
      <c r="L664" s="1"/>
      <c r="M664" s="1"/>
      <c r="N664" s="1"/>
      <c r="O664" s="1"/>
      <c r="P664" s="1"/>
      <c r="Q664" s="1"/>
      <c r="R664" s="1"/>
      <c r="S664" s="1"/>
      <c r="T664" s="1"/>
      <c r="U664" s="1"/>
    </row>
    <row r="665" spans="2:21" ht="15.75" customHeight="1">
      <c r="B665" s="1"/>
      <c r="C665" s="1"/>
      <c r="D665" s="1"/>
      <c r="E665" s="1"/>
      <c r="F665" s="1"/>
      <c r="G665" s="1"/>
      <c r="H665" s="1"/>
      <c r="I665" s="1"/>
      <c r="J665" s="1"/>
      <c r="K665" s="1"/>
      <c r="L665" s="1"/>
      <c r="M665" s="1"/>
      <c r="N665" s="1"/>
      <c r="O665" s="1"/>
      <c r="P665" s="1"/>
      <c r="Q665" s="1"/>
      <c r="R665" s="1"/>
      <c r="S665" s="1"/>
      <c r="T665" s="1"/>
      <c r="U665" s="1"/>
    </row>
    <row r="666" spans="2:21" ht="15.75" customHeight="1">
      <c r="B666" s="1"/>
      <c r="C666" s="1"/>
      <c r="D666" s="1"/>
      <c r="E666" s="1"/>
      <c r="F666" s="1"/>
      <c r="G666" s="1"/>
      <c r="H666" s="1"/>
      <c r="I666" s="1"/>
      <c r="J666" s="1"/>
      <c r="K666" s="1"/>
      <c r="L666" s="1"/>
      <c r="M666" s="1"/>
      <c r="N666" s="1"/>
      <c r="O666" s="1"/>
      <c r="P666" s="1"/>
      <c r="Q666" s="1"/>
      <c r="R666" s="1"/>
      <c r="S666" s="1"/>
      <c r="T666" s="1"/>
      <c r="U666" s="1"/>
    </row>
    <row r="667" spans="2:21" ht="15.75" customHeight="1">
      <c r="B667" s="1"/>
      <c r="C667" s="1"/>
      <c r="D667" s="1"/>
      <c r="E667" s="1"/>
      <c r="F667" s="1"/>
      <c r="G667" s="1"/>
      <c r="H667" s="1"/>
      <c r="I667" s="1"/>
      <c r="J667" s="1"/>
      <c r="K667" s="1"/>
      <c r="L667" s="1"/>
      <c r="M667" s="1"/>
      <c r="N667" s="1"/>
      <c r="O667" s="1"/>
      <c r="P667" s="1"/>
      <c r="Q667" s="1"/>
      <c r="R667" s="1"/>
      <c r="S667" s="1"/>
      <c r="T667" s="1"/>
      <c r="U667" s="1"/>
    </row>
    <row r="668" spans="2:21" ht="15.75" customHeight="1">
      <c r="B668" s="1"/>
      <c r="C668" s="1"/>
      <c r="D668" s="1"/>
      <c r="E668" s="1"/>
      <c r="F668" s="1"/>
      <c r="G668" s="1"/>
      <c r="H668" s="1"/>
      <c r="I668" s="1"/>
      <c r="J668" s="1"/>
      <c r="K668" s="1"/>
      <c r="L668" s="1"/>
      <c r="M668" s="1"/>
      <c r="N668" s="1"/>
      <c r="O668" s="1"/>
      <c r="P668" s="1"/>
      <c r="Q668" s="1"/>
      <c r="R668" s="1"/>
      <c r="S668" s="1"/>
      <c r="T668" s="1"/>
      <c r="U668" s="1"/>
    </row>
    <row r="669" spans="2:21" ht="15.75" customHeight="1">
      <c r="B669" s="1"/>
      <c r="C669" s="1"/>
      <c r="D669" s="1"/>
      <c r="E669" s="1"/>
      <c r="F669" s="1"/>
      <c r="G669" s="1"/>
      <c r="H669" s="1"/>
      <c r="I669" s="1"/>
      <c r="J669" s="1"/>
      <c r="K669" s="1"/>
      <c r="L669" s="1"/>
      <c r="M669" s="1"/>
      <c r="N669" s="1"/>
      <c r="O669" s="1"/>
      <c r="P669" s="1"/>
      <c r="Q669" s="1"/>
      <c r="R669" s="1"/>
      <c r="S669" s="1"/>
      <c r="T669" s="1"/>
      <c r="U669" s="1"/>
    </row>
    <row r="670" spans="2:21" ht="15.75" customHeight="1">
      <c r="B670" s="1"/>
      <c r="C670" s="1"/>
      <c r="D670" s="1"/>
      <c r="E670" s="1"/>
      <c r="F670" s="1"/>
      <c r="G670" s="1"/>
      <c r="H670" s="1"/>
      <c r="I670" s="1"/>
      <c r="J670" s="1"/>
      <c r="K670" s="1"/>
      <c r="L670" s="1"/>
      <c r="M670" s="1"/>
      <c r="N670" s="1"/>
      <c r="O670" s="1"/>
      <c r="P670" s="1"/>
      <c r="Q670" s="1"/>
      <c r="R670" s="1"/>
      <c r="S670" s="1"/>
      <c r="T670" s="1"/>
      <c r="U670" s="1"/>
    </row>
    <row r="671" spans="2:21" ht="15.75" customHeight="1">
      <c r="B671" s="1"/>
      <c r="C671" s="1"/>
      <c r="D671" s="1"/>
      <c r="E671" s="1"/>
      <c r="F671" s="1"/>
      <c r="G671" s="1"/>
      <c r="H671" s="1"/>
      <c r="I671" s="1"/>
      <c r="J671" s="1"/>
      <c r="K671" s="1"/>
      <c r="L671" s="1"/>
      <c r="M671" s="1"/>
      <c r="N671" s="1"/>
      <c r="O671" s="1"/>
      <c r="P671" s="1"/>
      <c r="Q671" s="1"/>
      <c r="R671" s="1"/>
      <c r="S671" s="1"/>
      <c r="T671" s="1"/>
      <c r="U671" s="1"/>
    </row>
    <row r="672" spans="2:21" ht="15.75" customHeight="1">
      <c r="B672" s="1"/>
      <c r="C672" s="1"/>
      <c r="D672" s="1"/>
      <c r="E672" s="1"/>
      <c r="F672" s="1"/>
      <c r="G672" s="1"/>
      <c r="H672" s="1"/>
      <c r="I672" s="1"/>
      <c r="J672" s="1"/>
      <c r="K672" s="1"/>
      <c r="L672" s="1"/>
      <c r="M672" s="1"/>
      <c r="N672" s="1"/>
      <c r="O672" s="1"/>
      <c r="P672" s="1"/>
      <c r="Q672" s="1"/>
      <c r="R672" s="1"/>
      <c r="S672" s="1"/>
      <c r="T672" s="1"/>
      <c r="U672" s="1"/>
    </row>
    <row r="673" spans="2:21" ht="15.75" customHeight="1">
      <c r="B673" s="1"/>
      <c r="C673" s="1"/>
      <c r="D673" s="1"/>
      <c r="E673" s="1"/>
      <c r="F673" s="1"/>
      <c r="G673" s="1"/>
      <c r="H673" s="1"/>
      <c r="I673" s="1"/>
      <c r="J673" s="1"/>
      <c r="K673" s="1"/>
      <c r="L673" s="1"/>
      <c r="M673" s="1"/>
      <c r="N673" s="1"/>
      <c r="O673" s="1"/>
      <c r="P673" s="1"/>
      <c r="Q673" s="1"/>
      <c r="R673" s="1"/>
      <c r="S673" s="1"/>
      <c r="T673" s="1"/>
      <c r="U673" s="1"/>
    </row>
    <row r="674" spans="2:21" ht="15.75" customHeight="1">
      <c r="B674" s="1"/>
      <c r="C674" s="1"/>
      <c r="D674" s="1"/>
      <c r="E674" s="1"/>
      <c r="F674" s="1"/>
      <c r="G674" s="1"/>
      <c r="H674" s="1"/>
      <c r="I674" s="1"/>
      <c r="J674" s="1"/>
      <c r="K674" s="1"/>
      <c r="L674" s="1"/>
      <c r="M674" s="1"/>
      <c r="N674" s="1"/>
      <c r="O674" s="1"/>
      <c r="P674" s="1"/>
      <c r="Q674" s="1"/>
      <c r="R674" s="1"/>
      <c r="S674" s="1"/>
      <c r="T674" s="1"/>
      <c r="U674" s="1"/>
    </row>
    <row r="675" spans="2:21" ht="15.75" customHeight="1">
      <c r="B675" s="1"/>
      <c r="C675" s="1"/>
      <c r="D675" s="1"/>
      <c r="E675" s="1"/>
      <c r="F675" s="1"/>
      <c r="G675" s="1"/>
      <c r="H675" s="1"/>
      <c r="I675" s="1"/>
      <c r="J675" s="1"/>
      <c r="K675" s="1"/>
      <c r="L675" s="1"/>
      <c r="M675" s="1"/>
      <c r="N675" s="1"/>
      <c r="O675" s="1"/>
      <c r="P675" s="1"/>
      <c r="Q675" s="1"/>
      <c r="R675" s="1"/>
      <c r="S675" s="1"/>
      <c r="T675" s="1"/>
      <c r="U675" s="1"/>
    </row>
    <row r="676" spans="2:21" ht="15.75" customHeight="1">
      <c r="B676" s="1"/>
      <c r="C676" s="1"/>
      <c r="D676" s="1"/>
      <c r="E676" s="1"/>
      <c r="F676" s="1"/>
      <c r="G676" s="1"/>
      <c r="H676" s="1"/>
      <c r="I676" s="1"/>
      <c r="J676" s="1"/>
      <c r="K676" s="1"/>
      <c r="L676" s="1"/>
      <c r="M676" s="1"/>
      <c r="N676" s="1"/>
      <c r="O676" s="1"/>
      <c r="P676" s="1"/>
      <c r="Q676" s="1"/>
      <c r="R676" s="1"/>
      <c r="S676" s="1"/>
      <c r="T676" s="1"/>
      <c r="U676" s="1"/>
    </row>
    <row r="677" spans="2:21" ht="15.75" customHeight="1">
      <c r="B677" s="1"/>
      <c r="C677" s="1"/>
      <c r="D677" s="1"/>
      <c r="E677" s="1"/>
      <c r="F677" s="1"/>
      <c r="G677" s="1"/>
      <c r="H677" s="1"/>
      <c r="I677" s="1"/>
      <c r="J677" s="1"/>
      <c r="K677" s="1"/>
      <c r="L677" s="1"/>
      <c r="M677" s="1"/>
      <c r="N677" s="1"/>
      <c r="O677" s="1"/>
      <c r="P677" s="1"/>
      <c r="Q677" s="1"/>
      <c r="R677" s="1"/>
      <c r="S677" s="1"/>
      <c r="T677" s="1"/>
      <c r="U677" s="1"/>
    </row>
    <row r="678" spans="2:21" ht="15.75" customHeight="1">
      <c r="B678" s="1"/>
      <c r="C678" s="1"/>
      <c r="D678" s="1"/>
      <c r="E678" s="1"/>
      <c r="F678" s="1"/>
      <c r="G678" s="1"/>
      <c r="H678" s="1"/>
      <c r="I678" s="1"/>
      <c r="J678" s="1"/>
      <c r="K678" s="1"/>
      <c r="L678" s="1"/>
      <c r="M678" s="1"/>
      <c r="N678" s="1"/>
      <c r="O678" s="1"/>
      <c r="P678" s="1"/>
      <c r="Q678" s="1"/>
      <c r="R678" s="1"/>
      <c r="S678" s="1"/>
      <c r="T678" s="1"/>
      <c r="U678" s="1"/>
    </row>
    <row r="679" spans="2:21" ht="15.75" customHeight="1">
      <c r="B679" s="1"/>
      <c r="C679" s="1"/>
      <c r="D679" s="1"/>
      <c r="E679" s="1"/>
      <c r="F679" s="1"/>
      <c r="G679" s="1"/>
      <c r="H679" s="1"/>
      <c r="I679" s="1"/>
      <c r="J679" s="1"/>
      <c r="K679" s="1"/>
      <c r="L679" s="1"/>
      <c r="M679" s="1"/>
      <c r="N679" s="1"/>
      <c r="O679" s="1"/>
      <c r="P679" s="1"/>
      <c r="Q679" s="1"/>
      <c r="R679" s="1"/>
      <c r="S679" s="1"/>
      <c r="T679" s="1"/>
      <c r="U679" s="1"/>
    </row>
    <row r="680" spans="2:21" ht="15.75" customHeight="1">
      <c r="B680" s="1"/>
      <c r="C680" s="1"/>
      <c r="D680" s="1"/>
      <c r="E680" s="1"/>
      <c r="F680" s="1"/>
      <c r="G680" s="1"/>
      <c r="H680" s="1"/>
      <c r="I680" s="1"/>
      <c r="J680" s="1"/>
      <c r="K680" s="1"/>
      <c r="L680" s="1"/>
      <c r="M680" s="1"/>
      <c r="N680" s="1"/>
      <c r="O680" s="1"/>
      <c r="P680" s="1"/>
      <c r="Q680" s="1"/>
      <c r="R680" s="1"/>
      <c r="S680" s="1"/>
      <c r="T680" s="1"/>
      <c r="U680" s="1"/>
    </row>
    <row r="681" spans="2:21" ht="15.75" customHeight="1">
      <c r="B681" s="1"/>
      <c r="C681" s="1"/>
      <c r="D681" s="1"/>
      <c r="E681" s="1"/>
      <c r="F681" s="1"/>
      <c r="G681" s="1"/>
      <c r="H681" s="1"/>
      <c r="I681" s="1"/>
      <c r="J681" s="1"/>
      <c r="K681" s="1"/>
      <c r="L681" s="1"/>
      <c r="M681" s="1"/>
      <c r="N681" s="1"/>
      <c r="O681" s="1"/>
      <c r="P681" s="1"/>
      <c r="Q681" s="1"/>
      <c r="R681" s="1"/>
      <c r="S681" s="1"/>
      <c r="T681" s="1"/>
      <c r="U681" s="1"/>
    </row>
    <row r="682" spans="2:21" ht="15.75" customHeight="1">
      <c r="B682" s="1"/>
      <c r="C682" s="1"/>
      <c r="D682" s="1"/>
      <c r="E682" s="1"/>
      <c r="F682" s="1"/>
      <c r="G682" s="1"/>
      <c r="H682" s="1"/>
      <c r="I682" s="1"/>
      <c r="J682" s="1"/>
      <c r="K682" s="1"/>
      <c r="L682" s="1"/>
      <c r="M682" s="1"/>
      <c r="N682" s="1"/>
      <c r="O682" s="1"/>
      <c r="P682" s="1"/>
      <c r="Q682" s="1"/>
      <c r="R682" s="1"/>
      <c r="S682" s="1"/>
      <c r="T682" s="1"/>
      <c r="U682" s="1"/>
    </row>
    <row r="683" spans="2:21" ht="15.75" customHeight="1">
      <c r="B683" s="1"/>
      <c r="C683" s="1"/>
      <c r="D683" s="1"/>
      <c r="E683" s="1"/>
      <c r="F683" s="1"/>
      <c r="G683" s="1"/>
      <c r="H683" s="1"/>
      <c r="I683" s="1"/>
      <c r="J683" s="1"/>
      <c r="K683" s="1"/>
      <c r="L683" s="1"/>
      <c r="M683" s="1"/>
      <c r="N683" s="1"/>
      <c r="O683" s="1"/>
      <c r="P683" s="1"/>
      <c r="Q683" s="1"/>
      <c r="R683" s="1"/>
      <c r="S683" s="1"/>
      <c r="T683" s="1"/>
      <c r="U683" s="1"/>
    </row>
    <row r="684" spans="2:21" ht="15.75" customHeight="1">
      <c r="B684" s="1"/>
      <c r="C684" s="1"/>
      <c r="D684" s="1"/>
      <c r="E684" s="1"/>
      <c r="F684" s="1"/>
      <c r="G684" s="1"/>
      <c r="H684" s="1"/>
      <c r="I684" s="1"/>
      <c r="J684" s="1"/>
      <c r="K684" s="1"/>
      <c r="L684" s="1"/>
      <c r="M684" s="1"/>
      <c r="N684" s="1"/>
      <c r="O684" s="1"/>
      <c r="P684" s="1"/>
      <c r="Q684" s="1"/>
      <c r="R684" s="1"/>
      <c r="S684" s="1"/>
      <c r="T684" s="1"/>
      <c r="U684" s="1"/>
    </row>
    <row r="685" spans="2:21" ht="15.75" customHeight="1">
      <c r="B685" s="1"/>
      <c r="C685" s="1"/>
      <c r="D685" s="1"/>
      <c r="E685" s="1"/>
      <c r="F685" s="1"/>
      <c r="G685" s="1"/>
      <c r="H685" s="1"/>
      <c r="I685" s="1"/>
      <c r="J685" s="1"/>
      <c r="K685" s="1"/>
      <c r="L685" s="1"/>
      <c r="M685" s="1"/>
      <c r="N685" s="1"/>
      <c r="O685" s="1"/>
      <c r="P685" s="1"/>
      <c r="Q685" s="1"/>
      <c r="R685" s="1"/>
      <c r="S685" s="1"/>
      <c r="T685" s="1"/>
      <c r="U685" s="1"/>
    </row>
    <row r="686" spans="2:21" ht="15.75" customHeight="1">
      <c r="B686" s="1"/>
      <c r="C686" s="1"/>
      <c r="D686" s="1"/>
      <c r="E686" s="1"/>
      <c r="F686" s="1"/>
      <c r="G686" s="1"/>
      <c r="H686" s="1"/>
      <c r="I686" s="1"/>
      <c r="J686" s="1"/>
      <c r="K686" s="1"/>
      <c r="L686" s="1"/>
      <c r="M686" s="1"/>
      <c r="N686" s="1"/>
      <c r="O686" s="1"/>
      <c r="P686" s="1"/>
      <c r="Q686" s="1"/>
      <c r="R686" s="1"/>
      <c r="S686" s="1"/>
      <c r="T686" s="1"/>
      <c r="U686" s="1"/>
    </row>
    <row r="687" spans="2:21" ht="15.75" customHeight="1">
      <c r="B687" s="1"/>
      <c r="C687" s="1"/>
      <c r="D687" s="1"/>
      <c r="E687" s="1"/>
      <c r="F687" s="1"/>
      <c r="G687" s="1"/>
      <c r="H687" s="1"/>
      <c r="I687" s="1"/>
      <c r="J687" s="1"/>
      <c r="K687" s="1"/>
      <c r="L687" s="1"/>
      <c r="M687" s="1"/>
      <c r="N687" s="1"/>
      <c r="O687" s="1"/>
      <c r="P687" s="1"/>
      <c r="Q687" s="1"/>
      <c r="R687" s="1"/>
      <c r="S687" s="1"/>
      <c r="T687" s="1"/>
      <c r="U687" s="1"/>
    </row>
    <row r="688" spans="2:21" ht="15.75" customHeight="1">
      <c r="B688" s="1"/>
      <c r="C688" s="1"/>
      <c r="D688" s="1"/>
      <c r="E688" s="1"/>
      <c r="F688" s="1"/>
      <c r="G688" s="1"/>
      <c r="H688" s="1"/>
      <c r="I688" s="1"/>
      <c r="J688" s="1"/>
      <c r="K688" s="1"/>
      <c r="L688" s="1"/>
      <c r="M688" s="1"/>
      <c r="N688" s="1"/>
      <c r="O688" s="1"/>
      <c r="P688" s="1"/>
      <c r="Q688" s="1"/>
      <c r="R688" s="1"/>
      <c r="S688" s="1"/>
      <c r="T688" s="1"/>
      <c r="U688" s="1"/>
    </row>
    <row r="689" spans="2:21" ht="15.75" customHeight="1">
      <c r="B689" s="1"/>
      <c r="C689" s="1"/>
      <c r="D689" s="1"/>
      <c r="E689" s="1"/>
      <c r="F689" s="1"/>
      <c r="G689" s="1"/>
      <c r="H689" s="1"/>
      <c r="I689" s="1"/>
      <c r="J689" s="1"/>
      <c r="K689" s="1"/>
      <c r="L689" s="1"/>
      <c r="M689" s="1"/>
      <c r="N689" s="1"/>
      <c r="O689" s="1"/>
      <c r="P689" s="1"/>
      <c r="Q689" s="1"/>
      <c r="R689" s="1"/>
      <c r="S689" s="1"/>
      <c r="T689" s="1"/>
      <c r="U689" s="1"/>
    </row>
    <row r="690" spans="2:21" ht="15.75" customHeight="1">
      <c r="B690" s="1"/>
      <c r="C690" s="1"/>
      <c r="D690" s="1"/>
      <c r="E690" s="1"/>
      <c r="F690" s="1"/>
      <c r="G690" s="1"/>
      <c r="H690" s="1"/>
      <c r="I690" s="1"/>
      <c r="J690" s="1"/>
      <c r="K690" s="1"/>
      <c r="L690" s="1"/>
      <c r="M690" s="1"/>
      <c r="N690" s="1"/>
      <c r="O690" s="1"/>
      <c r="P690" s="1"/>
      <c r="Q690" s="1"/>
      <c r="R690" s="1"/>
      <c r="S690" s="1"/>
      <c r="T690" s="1"/>
      <c r="U690" s="1"/>
    </row>
    <row r="691" spans="2:21" ht="15.75" customHeight="1">
      <c r="B691" s="1"/>
      <c r="C691" s="1"/>
      <c r="D691" s="1"/>
      <c r="E691" s="1"/>
      <c r="F691" s="1"/>
      <c r="G691" s="1"/>
      <c r="H691" s="1"/>
      <c r="I691" s="1"/>
      <c r="J691" s="1"/>
      <c r="K691" s="1"/>
      <c r="L691" s="1"/>
      <c r="M691" s="1"/>
      <c r="N691" s="1"/>
      <c r="O691" s="1"/>
      <c r="P691" s="1"/>
      <c r="Q691" s="1"/>
      <c r="R691" s="1"/>
      <c r="S691" s="1"/>
      <c r="T691" s="1"/>
      <c r="U691" s="1"/>
    </row>
    <row r="692" spans="2:21" ht="15.75" customHeight="1">
      <c r="B692" s="1"/>
      <c r="C692" s="1"/>
      <c r="D692" s="1"/>
      <c r="E692" s="1"/>
      <c r="F692" s="1"/>
      <c r="G692" s="1"/>
      <c r="H692" s="1"/>
      <c r="I692" s="1"/>
      <c r="J692" s="1"/>
      <c r="K692" s="1"/>
      <c r="L692" s="1"/>
      <c r="M692" s="1"/>
      <c r="N692" s="1"/>
      <c r="O692" s="1"/>
      <c r="P692" s="1"/>
      <c r="Q692" s="1"/>
      <c r="R692" s="1"/>
      <c r="S692" s="1"/>
      <c r="T692" s="1"/>
      <c r="U692" s="1"/>
    </row>
    <row r="693" spans="2:21" ht="15.75" customHeight="1">
      <c r="B693" s="1"/>
      <c r="C693" s="1"/>
      <c r="D693" s="1"/>
      <c r="E693" s="1"/>
      <c r="F693" s="1"/>
      <c r="G693" s="1"/>
      <c r="H693" s="1"/>
      <c r="I693" s="1"/>
      <c r="J693" s="1"/>
      <c r="K693" s="1"/>
      <c r="L693" s="1"/>
      <c r="M693" s="1"/>
      <c r="N693" s="1"/>
      <c r="O693" s="1"/>
      <c r="P693" s="1"/>
      <c r="Q693" s="1"/>
      <c r="R693" s="1"/>
      <c r="S693" s="1"/>
      <c r="T693" s="1"/>
      <c r="U693" s="1"/>
    </row>
    <row r="694" spans="2:21" ht="15.75" customHeight="1">
      <c r="B694" s="1"/>
      <c r="C694" s="1"/>
      <c r="D694" s="1"/>
      <c r="E694" s="1"/>
      <c r="F694" s="1"/>
      <c r="G694" s="1"/>
      <c r="H694" s="1"/>
      <c r="I694" s="1"/>
      <c r="J694" s="1"/>
      <c r="K694" s="1"/>
      <c r="L694" s="1"/>
      <c r="M694" s="1"/>
      <c r="N694" s="1"/>
      <c r="O694" s="1"/>
      <c r="P694" s="1"/>
      <c r="Q694" s="1"/>
      <c r="R694" s="1"/>
      <c r="S694" s="1"/>
      <c r="T694" s="1"/>
      <c r="U694" s="1"/>
    </row>
    <row r="695" spans="2:21" ht="15.75" customHeight="1">
      <c r="B695" s="1"/>
      <c r="C695" s="1"/>
      <c r="D695" s="1"/>
      <c r="E695" s="1"/>
      <c r="F695" s="1"/>
      <c r="G695" s="1"/>
      <c r="H695" s="1"/>
      <c r="I695" s="1"/>
      <c r="J695" s="1"/>
      <c r="K695" s="1"/>
      <c r="L695" s="1"/>
      <c r="M695" s="1"/>
      <c r="N695" s="1"/>
      <c r="O695" s="1"/>
      <c r="P695" s="1"/>
      <c r="Q695" s="1"/>
      <c r="R695" s="1"/>
      <c r="S695" s="1"/>
      <c r="T695" s="1"/>
      <c r="U695" s="1"/>
    </row>
    <row r="696" spans="2:21" ht="15.75" customHeight="1">
      <c r="B696" s="1"/>
      <c r="C696" s="1"/>
      <c r="D696" s="1"/>
      <c r="E696" s="1"/>
      <c r="F696" s="1"/>
      <c r="G696" s="1"/>
      <c r="H696" s="1"/>
      <c r="I696" s="1"/>
      <c r="J696" s="1"/>
      <c r="K696" s="1"/>
      <c r="L696" s="1"/>
      <c r="M696" s="1"/>
      <c r="N696" s="1"/>
      <c r="O696" s="1"/>
      <c r="P696" s="1"/>
      <c r="Q696" s="1"/>
      <c r="R696" s="1"/>
      <c r="S696" s="1"/>
      <c r="T696" s="1"/>
      <c r="U696" s="1"/>
    </row>
    <row r="697" spans="2:21" ht="15.75" customHeight="1">
      <c r="B697" s="1"/>
      <c r="C697" s="1"/>
      <c r="D697" s="1"/>
      <c r="E697" s="1"/>
      <c r="F697" s="1"/>
      <c r="G697" s="1"/>
      <c r="H697" s="1"/>
      <c r="I697" s="1"/>
      <c r="J697" s="1"/>
      <c r="K697" s="1"/>
      <c r="L697" s="1"/>
      <c r="M697" s="1"/>
      <c r="N697" s="1"/>
      <c r="O697" s="1"/>
      <c r="P697" s="1"/>
      <c r="Q697" s="1"/>
      <c r="R697" s="1"/>
      <c r="S697" s="1"/>
      <c r="T697" s="1"/>
      <c r="U697" s="1"/>
    </row>
    <row r="698" spans="2:21" ht="15.75" customHeight="1">
      <c r="B698" s="1"/>
      <c r="C698" s="1"/>
      <c r="D698" s="1"/>
      <c r="E698" s="1"/>
      <c r="F698" s="1"/>
      <c r="G698" s="1"/>
      <c r="H698" s="1"/>
      <c r="I698" s="1"/>
      <c r="J698" s="1"/>
      <c r="K698" s="1"/>
      <c r="L698" s="1"/>
      <c r="M698" s="1"/>
      <c r="N698" s="1"/>
      <c r="O698" s="1"/>
      <c r="P698" s="1"/>
      <c r="Q698" s="1"/>
      <c r="R698" s="1"/>
      <c r="S698" s="1"/>
      <c r="T698" s="1"/>
      <c r="U698" s="1"/>
    </row>
    <row r="699" spans="2:21" ht="15.75" customHeight="1">
      <c r="B699" s="1"/>
      <c r="C699" s="1"/>
      <c r="D699" s="1"/>
      <c r="E699" s="1"/>
      <c r="F699" s="1"/>
      <c r="G699" s="1"/>
      <c r="H699" s="1"/>
      <c r="I699" s="1"/>
      <c r="J699" s="1"/>
      <c r="K699" s="1"/>
      <c r="L699" s="1"/>
      <c r="M699" s="1"/>
      <c r="N699" s="1"/>
      <c r="O699" s="1"/>
      <c r="P699" s="1"/>
      <c r="Q699" s="1"/>
      <c r="R699" s="1"/>
      <c r="S699" s="1"/>
      <c r="T699" s="1"/>
      <c r="U699" s="1"/>
    </row>
    <row r="700" spans="2:21" ht="15.75" customHeight="1">
      <c r="B700" s="1"/>
      <c r="C700" s="1"/>
      <c r="D700" s="1"/>
      <c r="E700" s="1"/>
      <c r="F700" s="1"/>
      <c r="G700" s="1"/>
      <c r="H700" s="1"/>
      <c r="I700" s="1"/>
      <c r="J700" s="1"/>
      <c r="K700" s="1"/>
      <c r="L700" s="1"/>
      <c r="M700" s="1"/>
      <c r="N700" s="1"/>
      <c r="O700" s="1"/>
      <c r="P700" s="1"/>
      <c r="Q700" s="1"/>
      <c r="R700" s="1"/>
      <c r="S700" s="1"/>
      <c r="T700" s="1"/>
      <c r="U700" s="1"/>
    </row>
    <row r="701" spans="2:21" ht="15.75" customHeight="1">
      <c r="B701" s="1"/>
      <c r="C701" s="1"/>
      <c r="D701" s="1"/>
      <c r="E701" s="1"/>
      <c r="F701" s="1"/>
      <c r="G701" s="1"/>
      <c r="H701" s="1"/>
      <c r="I701" s="1"/>
      <c r="J701" s="1"/>
      <c r="K701" s="1"/>
      <c r="L701" s="1"/>
      <c r="M701" s="1"/>
      <c r="N701" s="1"/>
      <c r="O701" s="1"/>
      <c r="P701" s="1"/>
      <c r="Q701" s="1"/>
      <c r="R701" s="1"/>
      <c r="S701" s="1"/>
      <c r="T701" s="1"/>
      <c r="U701" s="1"/>
    </row>
    <row r="702" spans="2:21" ht="15.75" customHeight="1">
      <c r="B702" s="1"/>
      <c r="C702" s="1"/>
      <c r="D702" s="1"/>
      <c r="E702" s="1"/>
      <c r="F702" s="1"/>
      <c r="G702" s="1"/>
      <c r="H702" s="1"/>
      <c r="I702" s="1"/>
      <c r="J702" s="1"/>
      <c r="K702" s="1"/>
      <c r="L702" s="1"/>
      <c r="M702" s="1"/>
      <c r="N702" s="1"/>
      <c r="O702" s="1"/>
      <c r="P702" s="1"/>
      <c r="Q702" s="1"/>
      <c r="R702" s="1"/>
      <c r="S702" s="1"/>
      <c r="T702" s="1"/>
      <c r="U702" s="1"/>
    </row>
    <row r="703" spans="2:21" ht="15.75" customHeight="1">
      <c r="B703" s="1"/>
      <c r="C703" s="1"/>
      <c r="D703" s="1"/>
      <c r="E703" s="1"/>
      <c r="F703" s="1"/>
      <c r="G703" s="1"/>
      <c r="H703" s="1"/>
      <c r="I703" s="1"/>
      <c r="J703" s="1"/>
      <c r="K703" s="1"/>
      <c r="L703" s="1"/>
      <c r="M703" s="1"/>
      <c r="N703" s="1"/>
      <c r="O703" s="1"/>
      <c r="P703" s="1"/>
      <c r="Q703" s="1"/>
      <c r="R703" s="1"/>
      <c r="S703" s="1"/>
      <c r="T703" s="1"/>
      <c r="U703" s="1"/>
    </row>
    <row r="704" spans="2:21" ht="15.75" customHeight="1">
      <c r="B704" s="1"/>
      <c r="C704" s="1"/>
      <c r="D704" s="1"/>
      <c r="E704" s="1"/>
      <c r="F704" s="1"/>
      <c r="G704" s="1"/>
      <c r="H704" s="1"/>
      <c r="I704" s="1"/>
      <c r="J704" s="1"/>
      <c r="K704" s="1"/>
      <c r="L704" s="1"/>
      <c r="M704" s="1"/>
      <c r="N704" s="1"/>
      <c r="O704" s="1"/>
      <c r="P704" s="1"/>
      <c r="Q704" s="1"/>
      <c r="R704" s="1"/>
      <c r="S704" s="1"/>
      <c r="T704" s="1"/>
      <c r="U704" s="1"/>
    </row>
    <row r="705" spans="2:21" ht="15.75" customHeight="1">
      <c r="B705" s="1"/>
      <c r="C705" s="1"/>
      <c r="D705" s="1"/>
      <c r="E705" s="1"/>
      <c r="F705" s="1"/>
      <c r="G705" s="1"/>
      <c r="H705" s="1"/>
      <c r="I705" s="1"/>
      <c r="J705" s="1"/>
      <c r="K705" s="1"/>
      <c r="L705" s="1"/>
      <c r="M705" s="1"/>
      <c r="N705" s="1"/>
      <c r="O705" s="1"/>
      <c r="P705" s="1"/>
      <c r="Q705" s="1"/>
      <c r="R705" s="1"/>
      <c r="S705" s="1"/>
      <c r="T705" s="1"/>
      <c r="U705" s="1"/>
    </row>
    <row r="706" spans="2:21" ht="15.75" customHeight="1">
      <c r="B706" s="1"/>
      <c r="C706" s="1"/>
      <c r="D706" s="1"/>
      <c r="E706" s="1"/>
      <c r="F706" s="1"/>
      <c r="G706" s="1"/>
      <c r="H706" s="1"/>
      <c r="I706" s="1"/>
      <c r="J706" s="1"/>
      <c r="K706" s="1"/>
      <c r="L706" s="1"/>
      <c r="M706" s="1"/>
      <c r="N706" s="1"/>
      <c r="O706" s="1"/>
      <c r="P706" s="1"/>
      <c r="Q706" s="1"/>
      <c r="R706" s="1"/>
      <c r="S706" s="1"/>
      <c r="T706" s="1"/>
      <c r="U706" s="1"/>
    </row>
    <row r="707" spans="2:21" ht="15.75" customHeight="1">
      <c r="B707" s="1"/>
      <c r="C707" s="1"/>
      <c r="D707" s="1"/>
      <c r="E707" s="1"/>
      <c r="F707" s="1"/>
      <c r="G707" s="1"/>
      <c r="H707" s="1"/>
      <c r="I707" s="1"/>
      <c r="J707" s="1"/>
      <c r="K707" s="1"/>
      <c r="L707" s="1"/>
      <c r="M707" s="1"/>
      <c r="N707" s="1"/>
      <c r="O707" s="1"/>
      <c r="P707" s="1"/>
      <c r="Q707" s="1"/>
      <c r="R707" s="1"/>
      <c r="S707" s="1"/>
      <c r="T707" s="1"/>
      <c r="U707" s="1"/>
    </row>
    <row r="708" spans="2:21" ht="15.75" customHeight="1">
      <c r="B708" s="1"/>
      <c r="C708" s="1"/>
      <c r="D708" s="1"/>
      <c r="E708" s="1"/>
      <c r="F708" s="1"/>
      <c r="G708" s="1"/>
      <c r="H708" s="1"/>
      <c r="I708" s="1"/>
      <c r="J708" s="1"/>
      <c r="K708" s="1"/>
      <c r="L708" s="1"/>
      <c r="M708" s="1"/>
      <c r="N708" s="1"/>
      <c r="O708" s="1"/>
      <c r="P708" s="1"/>
      <c r="Q708" s="1"/>
      <c r="R708" s="1"/>
      <c r="S708" s="1"/>
      <c r="T708" s="1"/>
      <c r="U708" s="1"/>
    </row>
    <row r="709" spans="2:21" ht="15.75" customHeight="1">
      <c r="B709" s="1"/>
      <c r="C709" s="1"/>
      <c r="D709" s="1"/>
      <c r="E709" s="1"/>
      <c r="F709" s="1"/>
      <c r="G709" s="1"/>
      <c r="H709" s="1"/>
      <c r="I709" s="1"/>
      <c r="J709" s="1"/>
      <c r="K709" s="1"/>
      <c r="L709" s="1"/>
      <c r="M709" s="1"/>
      <c r="N709" s="1"/>
      <c r="O709" s="1"/>
      <c r="P709" s="1"/>
      <c r="Q709" s="1"/>
      <c r="R709" s="1"/>
      <c r="S709" s="1"/>
      <c r="T709" s="1"/>
      <c r="U709" s="1"/>
    </row>
    <row r="710" spans="2:21" ht="15.75" customHeight="1">
      <c r="B710" s="1"/>
      <c r="C710" s="1"/>
      <c r="D710" s="1"/>
      <c r="E710" s="1"/>
      <c r="F710" s="1"/>
      <c r="G710" s="1"/>
      <c r="H710" s="1"/>
      <c r="I710" s="1"/>
      <c r="J710" s="1"/>
      <c r="K710" s="1"/>
      <c r="L710" s="1"/>
      <c r="M710" s="1"/>
      <c r="N710" s="1"/>
      <c r="O710" s="1"/>
      <c r="P710" s="1"/>
      <c r="Q710" s="1"/>
      <c r="R710" s="1"/>
      <c r="S710" s="1"/>
      <c r="T710" s="1"/>
      <c r="U710" s="1"/>
    </row>
    <row r="711" spans="2:21" ht="15.75" customHeight="1">
      <c r="B711" s="1"/>
      <c r="C711" s="1"/>
      <c r="D711" s="1"/>
      <c r="E711" s="1"/>
      <c r="F711" s="1"/>
      <c r="G711" s="1"/>
      <c r="H711" s="1"/>
      <c r="I711" s="1"/>
      <c r="J711" s="1"/>
      <c r="K711" s="1"/>
      <c r="L711" s="1"/>
      <c r="M711" s="1"/>
      <c r="N711" s="1"/>
      <c r="O711" s="1"/>
      <c r="P711" s="1"/>
      <c r="Q711" s="1"/>
      <c r="R711" s="1"/>
      <c r="S711" s="1"/>
      <c r="T711" s="1"/>
      <c r="U711" s="1"/>
    </row>
    <row r="712" spans="2:21" ht="15.75" customHeight="1">
      <c r="B712" s="1"/>
      <c r="C712" s="1"/>
      <c r="D712" s="1"/>
      <c r="E712" s="1"/>
      <c r="F712" s="1"/>
      <c r="G712" s="1"/>
      <c r="H712" s="1"/>
      <c r="I712" s="1"/>
      <c r="J712" s="1"/>
      <c r="K712" s="1"/>
      <c r="L712" s="1"/>
      <c r="M712" s="1"/>
      <c r="N712" s="1"/>
      <c r="O712" s="1"/>
      <c r="P712" s="1"/>
      <c r="Q712" s="1"/>
      <c r="R712" s="1"/>
      <c r="S712" s="1"/>
      <c r="T712" s="1"/>
      <c r="U712" s="1"/>
    </row>
    <row r="713" spans="2:21" ht="15.75" customHeight="1">
      <c r="B713" s="1"/>
      <c r="C713" s="1"/>
      <c r="D713" s="1"/>
      <c r="E713" s="1"/>
      <c r="F713" s="1"/>
      <c r="G713" s="1"/>
      <c r="H713" s="1"/>
      <c r="I713" s="1"/>
      <c r="J713" s="1"/>
      <c r="K713" s="1"/>
      <c r="L713" s="1"/>
      <c r="M713" s="1"/>
      <c r="N713" s="1"/>
      <c r="O713" s="1"/>
      <c r="P713" s="1"/>
      <c r="Q713" s="1"/>
      <c r="R713" s="1"/>
      <c r="S713" s="1"/>
      <c r="T713" s="1"/>
      <c r="U713" s="1"/>
    </row>
    <row r="714" spans="2:21" ht="15.75" customHeight="1">
      <c r="B714" s="1"/>
      <c r="C714" s="1"/>
      <c r="D714" s="1"/>
      <c r="E714" s="1"/>
      <c r="F714" s="1"/>
      <c r="G714" s="1"/>
      <c r="H714" s="1"/>
      <c r="I714" s="1"/>
      <c r="J714" s="1"/>
      <c r="K714" s="1"/>
      <c r="L714" s="1"/>
      <c r="M714" s="1"/>
      <c r="N714" s="1"/>
      <c r="O714" s="1"/>
      <c r="P714" s="1"/>
      <c r="Q714" s="1"/>
      <c r="R714" s="1"/>
      <c r="S714" s="1"/>
      <c r="T714" s="1"/>
      <c r="U714" s="1"/>
    </row>
    <row r="715" spans="2:21" ht="15.75" customHeight="1">
      <c r="B715" s="1"/>
      <c r="C715" s="1"/>
      <c r="D715" s="1"/>
      <c r="E715" s="1"/>
      <c r="F715" s="1"/>
      <c r="G715" s="1"/>
      <c r="H715" s="1"/>
      <c r="I715" s="1"/>
      <c r="J715" s="1"/>
      <c r="K715" s="1"/>
      <c r="L715" s="1"/>
      <c r="M715" s="1"/>
      <c r="N715" s="1"/>
      <c r="O715" s="1"/>
      <c r="P715" s="1"/>
      <c r="Q715" s="1"/>
      <c r="R715" s="1"/>
      <c r="S715" s="1"/>
      <c r="T715" s="1"/>
      <c r="U715" s="1"/>
    </row>
    <row r="716" spans="2:21" ht="15.75" customHeight="1">
      <c r="B716" s="1"/>
      <c r="C716" s="1"/>
      <c r="D716" s="1"/>
      <c r="E716" s="1"/>
      <c r="F716" s="1"/>
      <c r="G716" s="1"/>
      <c r="H716" s="1"/>
      <c r="I716" s="1"/>
      <c r="J716" s="1"/>
      <c r="K716" s="1"/>
      <c r="L716" s="1"/>
      <c r="M716" s="1"/>
      <c r="N716" s="1"/>
      <c r="O716" s="1"/>
      <c r="P716" s="1"/>
      <c r="Q716" s="1"/>
      <c r="R716" s="1"/>
      <c r="S716" s="1"/>
      <c r="T716" s="1"/>
      <c r="U716" s="1"/>
    </row>
    <row r="717" spans="2:21" ht="15.75" customHeight="1">
      <c r="B717" s="1"/>
      <c r="C717" s="1"/>
      <c r="D717" s="1"/>
      <c r="E717" s="1"/>
      <c r="F717" s="1"/>
      <c r="G717" s="1"/>
      <c r="H717" s="1"/>
      <c r="I717" s="1"/>
      <c r="J717" s="1"/>
      <c r="K717" s="1"/>
      <c r="L717" s="1"/>
      <c r="M717" s="1"/>
      <c r="N717" s="1"/>
      <c r="O717" s="1"/>
      <c r="P717" s="1"/>
      <c r="Q717" s="1"/>
      <c r="R717" s="1"/>
      <c r="S717" s="1"/>
      <c r="T717" s="1"/>
      <c r="U717" s="1"/>
    </row>
    <row r="718" spans="2:21" ht="15.75" customHeight="1">
      <c r="B718" s="1"/>
      <c r="C718" s="1"/>
      <c r="D718" s="1"/>
      <c r="E718" s="1"/>
      <c r="F718" s="1"/>
      <c r="G718" s="1"/>
      <c r="H718" s="1"/>
      <c r="I718" s="1"/>
      <c r="J718" s="1"/>
      <c r="K718" s="1"/>
      <c r="L718" s="1"/>
      <c r="M718" s="1"/>
      <c r="N718" s="1"/>
      <c r="O718" s="1"/>
      <c r="P718" s="1"/>
      <c r="Q718" s="1"/>
      <c r="R718" s="1"/>
      <c r="S718" s="1"/>
      <c r="T718" s="1"/>
      <c r="U718" s="1"/>
    </row>
    <row r="719" spans="2:21" ht="15.75" customHeight="1">
      <c r="B719" s="1"/>
      <c r="C719" s="1"/>
      <c r="D719" s="1"/>
      <c r="E719" s="1"/>
      <c r="F719" s="1"/>
      <c r="G719" s="1"/>
      <c r="H719" s="1"/>
      <c r="I719" s="1"/>
      <c r="J719" s="1"/>
      <c r="K719" s="1"/>
      <c r="L719" s="1"/>
      <c r="M719" s="1"/>
      <c r="N719" s="1"/>
      <c r="O719" s="1"/>
      <c r="P719" s="1"/>
      <c r="Q719" s="1"/>
      <c r="R719" s="1"/>
      <c r="S719" s="1"/>
      <c r="T719" s="1"/>
      <c r="U719" s="1"/>
    </row>
    <row r="720" spans="2:21" ht="15.75" customHeight="1">
      <c r="B720" s="1"/>
      <c r="C720" s="1"/>
      <c r="D720" s="1"/>
      <c r="E720" s="1"/>
      <c r="F720" s="1"/>
      <c r="G720" s="1"/>
      <c r="H720" s="1"/>
      <c r="I720" s="1"/>
      <c r="J720" s="1"/>
      <c r="K720" s="1"/>
      <c r="L720" s="1"/>
      <c r="M720" s="1"/>
      <c r="N720" s="1"/>
      <c r="O720" s="1"/>
      <c r="P720" s="1"/>
      <c r="Q720" s="1"/>
      <c r="R720" s="1"/>
      <c r="S720" s="1"/>
      <c r="T720" s="1"/>
      <c r="U720" s="1"/>
    </row>
    <row r="721" spans="2:21" ht="15.75" customHeight="1">
      <c r="B721" s="1"/>
      <c r="C721" s="1"/>
      <c r="D721" s="1"/>
      <c r="E721" s="1"/>
      <c r="F721" s="1"/>
      <c r="G721" s="1"/>
      <c r="H721" s="1"/>
      <c r="I721" s="1"/>
      <c r="J721" s="1"/>
      <c r="K721" s="1"/>
      <c r="L721" s="1"/>
      <c r="M721" s="1"/>
      <c r="N721" s="1"/>
      <c r="O721" s="1"/>
      <c r="P721" s="1"/>
      <c r="Q721" s="1"/>
      <c r="R721" s="1"/>
      <c r="S721" s="1"/>
      <c r="T721" s="1"/>
      <c r="U721" s="1"/>
    </row>
    <row r="722" spans="2:21" ht="15.75" customHeight="1">
      <c r="B722" s="1"/>
      <c r="C722" s="1"/>
      <c r="D722" s="1"/>
      <c r="E722" s="1"/>
      <c r="F722" s="1"/>
      <c r="G722" s="1"/>
      <c r="H722" s="1"/>
      <c r="I722" s="1"/>
      <c r="J722" s="1"/>
      <c r="K722" s="1"/>
      <c r="L722" s="1"/>
      <c r="M722" s="1"/>
      <c r="N722" s="1"/>
      <c r="O722" s="1"/>
      <c r="P722" s="1"/>
      <c r="Q722" s="1"/>
      <c r="R722" s="1"/>
      <c r="S722" s="1"/>
      <c r="T722" s="1"/>
      <c r="U722" s="1"/>
    </row>
    <row r="723" spans="2:21" ht="15.75" customHeight="1">
      <c r="B723" s="1"/>
      <c r="C723" s="1"/>
      <c r="D723" s="1"/>
      <c r="E723" s="1"/>
      <c r="F723" s="1"/>
      <c r="G723" s="1"/>
      <c r="H723" s="1"/>
      <c r="I723" s="1"/>
      <c r="J723" s="1"/>
      <c r="K723" s="1"/>
      <c r="L723" s="1"/>
      <c r="M723" s="1"/>
      <c r="N723" s="1"/>
      <c r="O723" s="1"/>
      <c r="P723" s="1"/>
      <c r="Q723" s="1"/>
      <c r="R723" s="1"/>
      <c r="S723" s="1"/>
      <c r="T723" s="1"/>
      <c r="U723" s="1"/>
    </row>
    <row r="724" spans="2:21" ht="15.75" customHeight="1">
      <c r="B724" s="1"/>
      <c r="C724" s="1"/>
      <c r="D724" s="1"/>
      <c r="E724" s="1"/>
      <c r="F724" s="1"/>
      <c r="G724" s="1"/>
      <c r="H724" s="1"/>
      <c r="I724" s="1"/>
      <c r="J724" s="1"/>
      <c r="K724" s="1"/>
      <c r="L724" s="1"/>
      <c r="M724" s="1"/>
      <c r="N724" s="1"/>
      <c r="O724" s="1"/>
      <c r="P724" s="1"/>
      <c r="Q724" s="1"/>
      <c r="R724" s="1"/>
      <c r="S724" s="1"/>
      <c r="T724" s="1"/>
      <c r="U724" s="1"/>
    </row>
    <row r="725" spans="2:21" ht="15.75" customHeight="1">
      <c r="B725" s="1"/>
      <c r="C725" s="1"/>
      <c r="D725" s="1"/>
      <c r="E725" s="1"/>
      <c r="F725" s="1"/>
      <c r="G725" s="1"/>
      <c r="H725" s="1"/>
      <c r="I725" s="1"/>
      <c r="J725" s="1"/>
      <c r="K725" s="1"/>
      <c r="L725" s="1"/>
      <c r="M725" s="1"/>
      <c r="N725" s="1"/>
      <c r="O725" s="1"/>
      <c r="P725" s="1"/>
      <c r="Q725" s="1"/>
      <c r="R725" s="1"/>
      <c r="S725" s="1"/>
      <c r="T725" s="1"/>
      <c r="U725" s="1"/>
    </row>
    <row r="726" spans="2:21" ht="15.75" customHeight="1">
      <c r="B726" s="1"/>
      <c r="C726" s="1"/>
      <c r="D726" s="1"/>
      <c r="E726" s="1"/>
      <c r="F726" s="1"/>
      <c r="G726" s="1"/>
      <c r="H726" s="1"/>
      <c r="I726" s="1"/>
      <c r="J726" s="1"/>
      <c r="K726" s="1"/>
      <c r="L726" s="1"/>
      <c r="M726" s="1"/>
      <c r="N726" s="1"/>
      <c r="O726" s="1"/>
      <c r="P726" s="1"/>
      <c r="Q726" s="1"/>
      <c r="R726" s="1"/>
      <c r="S726" s="1"/>
      <c r="T726" s="1"/>
      <c r="U726" s="1"/>
    </row>
    <row r="727" spans="2:21" ht="15.75" customHeight="1">
      <c r="B727" s="1"/>
      <c r="C727" s="1"/>
      <c r="D727" s="1"/>
      <c r="E727" s="1"/>
      <c r="F727" s="1"/>
      <c r="G727" s="1"/>
      <c r="H727" s="1"/>
      <c r="I727" s="1"/>
      <c r="J727" s="1"/>
      <c r="K727" s="1"/>
      <c r="L727" s="1"/>
      <c r="M727" s="1"/>
      <c r="N727" s="1"/>
      <c r="O727" s="1"/>
      <c r="P727" s="1"/>
      <c r="Q727" s="1"/>
      <c r="R727" s="1"/>
      <c r="S727" s="1"/>
      <c r="T727" s="1"/>
      <c r="U727" s="1"/>
    </row>
    <row r="728" spans="2:21" ht="15.75" customHeight="1">
      <c r="B728" s="1"/>
      <c r="C728" s="1"/>
      <c r="D728" s="1"/>
      <c r="E728" s="1"/>
      <c r="F728" s="1"/>
      <c r="G728" s="1"/>
      <c r="H728" s="1"/>
      <c r="I728" s="1"/>
      <c r="J728" s="1"/>
      <c r="K728" s="1"/>
      <c r="L728" s="1"/>
      <c r="M728" s="1"/>
      <c r="N728" s="1"/>
      <c r="O728" s="1"/>
      <c r="P728" s="1"/>
      <c r="Q728" s="1"/>
      <c r="R728" s="1"/>
      <c r="S728" s="1"/>
      <c r="T728" s="1"/>
      <c r="U728" s="1"/>
    </row>
    <row r="729" spans="2:21" ht="15.75" customHeight="1">
      <c r="B729" s="1"/>
      <c r="C729" s="1"/>
      <c r="D729" s="1"/>
      <c r="E729" s="1"/>
      <c r="F729" s="1"/>
      <c r="G729" s="1"/>
      <c r="H729" s="1"/>
      <c r="I729" s="1"/>
      <c r="J729" s="1"/>
      <c r="K729" s="1"/>
      <c r="L729" s="1"/>
      <c r="M729" s="1"/>
      <c r="N729" s="1"/>
      <c r="O729" s="1"/>
      <c r="P729" s="1"/>
      <c r="Q729" s="1"/>
      <c r="R729" s="1"/>
      <c r="S729" s="1"/>
      <c r="T729" s="1"/>
      <c r="U729" s="1"/>
    </row>
    <row r="730" spans="2:21" ht="15.75" customHeight="1">
      <c r="B730" s="1"/>
      <c r="C730" s="1"/>
      <c r="D730" s="1"/>
      <c r="E730" s="1"/>
      <c r="F730" s="1"/>
      <c r="G730" s="1"/>
      <c r="H730" s="1"/>
      <c r="I730" s="1"/>
      <c r="J730" s="1"/>
      <c r="K730" s="1"/>
      <c r="L730" s="1"/>
      <c r="M730" s="1"/>
      <c r="N730" s="1"/>
      <c r="O730" s="1"/>
      <c r="P730" s="1"/>
      <c r="Q730" s="1"/>
      <c r="R730" s="1"/>
      <c r="S730" s="1"/>
      <c r="T730" s="1"/>
      <c r="U730" s="1"/>
    </row>
    <row r="731" spans="2:21" ht="15.75" customHeight="1">
      <c r="B731" s="1"/>
      <c r="C731" s="1"/>
      <c r="D731" s="1"/>
      <c r="E731" s="1"/>
      <c r="F731" s="1"/>
      <c r="G731" s="1"/>
      <c r="H731" s="1"/>
      <c r="I731" s="1"/>
      <c r="J731" s="1"/>
      <c r="K731" s="1"/>
      <c r="L731" s="1"/>
      <c r="M731" s="1"/>
      <c r="N731" s="1"/>
      <c r="O731" s="1"/>
      <c r="P731" s="1"/>
      <c r="Q731" s="1"/>
      <c r="R731" s="1"/>
      <c r="S731" s="1"/>
      <c r="T731" s="1"/>
      <c r="U731" s="1"/>
    </row>
    <row r="732" spans="2:21" ht="15.75" customHeight="1">
      <c r="B732" s="1"/>
      <c r="C732" s="1"/>
      <c r="D732" s="1"/>
      <c r="E732" s="1"/>
      <c r="F732" s="1"/>
      <c r="G732" s="1"/>
      <c r="H732" s="1"/>
      <c r="I732" s="1"/>
      <c r="J732" s="1"/>
      <c r="K732" s="1"/>
      <c r="L732" s="1"/>
      <c r="M732" s="1"/>
      <c r="N732" s="1"/>
      <c r="O732" s="1"/>
      <c r="P732" s="1"/>
      <c r="Q732" s="1"/>
      <c r="R732" s="1"/>
      <c r="S732" s="1"/>
      <c r="T732" s="1"/>
      <c r="U732" s="1"/>
    </row>
    <row r="733" spans="2:21" ht="15.75" customHeight="1">
      <c r="B733" s="1"/>
      <c r="C733" s="1"/>
      <c r="D733" s="1"/>
      <c r="E733" s="1"/>
      <c r="F733" s="1"/>
      <c r="G733" s="1"/>
      <c r="H733" s="1"/>
      <c r="I733" s="1"/>
      <c r="J733" s="1"/>
      <c r="K733" s="1"/>
      <c r="L733" s="1"/>
      <c r="M733" s="1"/>
      <c r="N733" s="1"/>
      <c r="O733" s="1"/>
      <c r="P733" s="1"/>
      <c r="Q733" s="1"/>
      <c r="R733" s="1"/>
      <c r="S733" s="1"/>
      <c r="T733" s="1"/>
      <c r="U733" s="1"/>
    </row>
    <row r="734" spans="2:21" ht="15.75" customHeight="1">
      <c r="B734" s="1"/>
      <c r="C734" s="1"/>
      <c r="D734" s="1"/>
      <c r="E734" s="1"/>
      <c r="F734" s="1"/>
      <c r="G734" s="1"/>
      <c r="H734" s="1"/>
      <c r="I734" s="1"/>
      <c r="J734" s="1"/>
      <c r="K734" s="1"/>
      <c r="L734" s="1"/>
      <c r="M734" s="1"/>
      <c r="N734" s="1"/>
      <c r="O734" s="1"/>
      <c r="P734" s="1"/>
      <c r="Q734" s="1"/>
      <c r="R734" s="1"/>
      <c r="S734" s="1"/>
      <c r="T734" s="1"/>
      <c r="U734" s="1"/>
    </row>
    <row r="735" spans="2:21" ht="15.75" customHeight="1">
      <c r="B735" s="1"/>
      <c r="C735" s="1"/>
      <c r="D735" s="1"/>
      <c r="E735" s="1"/>
      <c r="F735" s="1"/>
      <c r="G735" s="1"/>
      <c r="H735" s="1"/>
      <c r="I735" s="1"/>
      <c r="J735" s="1"/>
      <c r="K735" s="1"/>
      <c r="L735" s="1"/>
      <c r="M735" s="1"/>
      <c r="N735" s="1"/>
      <c r="O735" s="1"/>
      <c r="P735" s="1"/>
      <c r="Q735" s="1"/>
      <c r="R735" s="1"/>
      <c r="S735" s="1"/>
      <c r="T735" s="1"/>
      <c r="U735" s="1"/>
    </row>
    <row r="736" spans="2:21" ht="15.75" customHeight="1">
      <c r="B736" s="1"/>
      <c r="C736" s="1"/>
      <c r="D736" s="1"/>
      <c r="E736" s="1"/>
      <c r="F736" s="1"/>
      <c r="G736" s="1"/>
      <c r="H736" s="1"/>
      <c r="I736" s="1"/>
      <c r="J736" s="1"/>
      <c r="K736" s="1"/>
      <c r="L736" s="1"/>
      <c r="M736" s="1"/>
      <c r="N736" s="1"/>
      <c r="O736" s="1"/>
      <c r="P736" s="1"/>
      <c r="Q736" s="1"/>
      <c r="R736" s="1"/>
      <c r="S736" s="1"/>
      <c r="T736" s="1"/>
      <c r="U736" s="1"/>
    </row>
    <row r="737" spans="2:21" ht="15.75" customHeight="1">
      <c r="B737" s="1"/>
      <c r="C737" s="1"/>
      <c r="D737" s="1"/>
      <c r="E737" s="1"/>
      <c r="F737" s="1"/>
      <c r="G737" s="1"/>
      <c r="H737" s="1"/>
      <c r="I737" s="1"/>
      <c r="J737" s="1"/>
      <c r="K737" s="1"/>
      <c r="L737" s="1"/>
      <c r="M737" s="1"/>
      <c r="N737" s="1"/>
      <c r="O737" s="1"/>
      <c r="P737" s="1"/>
      <c r="Q737" s="1"/>
      <c r="R737" s="1"/>
      <c r="S737" s="1"/>
      <c r="T737" s="1"/>
      <c r="U737" s="1"/>
    </row>
    <row r="738" spans="2:21" ht="15.75" customHeight="1">
      <c r="B738" s="1"/>
      <c r="C738" s="1"/>
      <c r="D738" s="1"/>
      <c r="E738" s="1"/>
      <c r="F738" s="1"/>
      <c r="G738" s="1"/>
      <c r="H738" s="1"/>
      <c r="I738" s="1"/>
      <c r="J738" s="1"/>
      <c r="K738" s="1"/>
      <c r="L738" s="1"/>
      <c r="M738" s="1"/>
      <c r="N738" s="1"/>
      <c r="O738" s="1"/>
      <c r="P738" s="1"/>
      <c r="Q738" s="1"/>
      <c r="R738" s="1"/>
      <c r="S738" s="1"/>
      <c r="T738" s="1"/>
      <c r="U738" s="1"/>
    </row>
    <row r="739" spans="2:21" ht="15.75" customHeight="1">
      <c r="B739" s="1"/>
      <c r="C739" s="1"/>
      <c r="D739" s="1"/>
      <c r="E739" s="1"/>
      <c r="F739" s="1"/>
      <c r="G739" s="1"/>
      <c r="H739" s="1"/>
      <c r="I739" s="1"/>
      <c r="J739" s="1"/>
      <c r="K739" s="1"/>
      <c r="L739" s="1"/>
      <c r="M739" s="1"/>
      <c r="N739" s="1"/>
      <c r="O739" s="1"/>
      <c r="P739" s="1"/>
      <c r="Q739" s="1"/>
      <c r="R739" s="1"/>
      <c r="S739" s="1"/>
      <c r="T739" s="1"/>
      <c r="U739" s="1"/>
    </row>
    <row r="740" spans="2:21" ht="15.75" customHeight="1">
      <c r="B740" s="1"/>
      <c r="C740" s="1"/>
      <c r="D740" s="1"/>
      <c r="E740" s="1"/>
      <c r="F740" s="1"/>
      <c r="G740" s="1"/>
      <c r="H740" s="1"/>
      <c r="I740" s="1"/>
      <c r="J740" s="1"/>
      <c r="K740" s="1"/>
      <c r="L740" s="1"/>
      <c r="M740" s="1"/>
      <c r="N740" s="1"/>
      <c r="O740" s="1"/>
      <c r="P740" s="1"/>
      <c r="Q740" s="1"/>
      <c r="R740" s="1"/>
      <c r="S740" s="1"/>
      <c r="T740" s="1"/>
      <c r="U740" s="1"/>
    </row>
    <row r="741" spans="2:21" ht="15.75" customHeight="1">
      <c r="B741" s="1"/>
      <c r="C741" s="1"/>
      <c r="D741" s="1"/>
      <c r="E741" s="1"/>
      <c r="F741" s="1"/>
      <c r="G741" s="1"/>
      <c r="H741" s="1"/>
      <c r="I741" s="1"/>
      <c r="J741" s="1"/>
      <c r="K741" s="1"/>
      <c r="L741" s="1"/>
      <c r="M741" s="1"/>
      <c r="N741" s="1"/>
      <c r="O741" s="1"/>
      <c r="P741" s="1"/>
      <c r="Q741" s="1"/>
      <c r="R741" s="1"/>
      <c r="S741" s="1"/>
      <c r="T741" s="1"/>
      <c r="U741" s="1"/>
    </row>
    <row r="742" spans="2:21" ht="15.75" customHeight="1">
      <c r="B742" s="1"/>
      <c r="C742" s="1"/>
      <c r="D742" s="1"/>
      <c r="E742" s="1"/>
      <c r="F742" s="1"/>
      <c r="G742" s="1"/>
      <c r="H742" s="1"/>
      <c r="I742" s="1"/>
      <c r="J742" s="1"/>
      <c r="K742" s="1"/>
      <c r="L742" s="1"/>
      <c r="M742" s="1"/>
      <c r="N742" s="1"/>
      <c r="O742" s="1"/>
      <c r="P742" s="1"/>
      <c r="Q742" s="1"/>
      <c r="R742" s="1"/>
      <c r="S742" s="1"/>
      <c r="T742" s="1"/>
      <c r="U742" s="1"/>
    </row>
    <row r="743" spans="2:21" ht="15.75" customHeight="1">
      <c r="B743" s="1"/>
      <c r="C743" s="1"/>
      <c r="D743" s="1"/>
      <c r="E743" s="1"/>
      <c r="F743" s="1"/>
      <c r="G743" s="1"/>
      <c r="H743" s="1"/>
      <c r="I743" s="1"/>
      <c r="J743" s="1"/>
      <c r="K743" s="1"/>
      <c r="L743" s="1"/>
      <c r="M743" s="1"/>
      <c r="N743" s="1"/>
      <c r="O743" s="1"/>
      <c r="P743" s="1"/>
      <c r="Q743" s="1"/>
      <c r="R743" s="1"/>
      <c r="S743" s="1"/>
      <c r="T743" s="1"/>
      <c r="U743" s="1"/>
    </row>
    <row r="744" spans="2:21" ht="15.75" customHeight="1">
      <c r="B744" s="1"/>
      <c r="C744" s="1"/>
      <c r="D744" s="1"/>
      <c r="E744" s="1"/>
      <c r="F744" s="1"/>
      <c r="G744" s="1"/>
      <c r="H744" s="1"/>
      <c r="I744" s="1"/>
      <c r="J744" s="1"/>
      <c r="K744" s="1"/>
      <c r="L744" s="1"/>
      <c r="M744" s="1"/>
      <c r="N744" s="1"/>
      <c r="O744" s="1"/>
      <c r="P744" s="1"/>
      <c r="Q744" s="1"/>
      <c r="R744" s="1"/>
      <c r="S744" s="1"/>
      <c r="T744" s="1"/>
      <c r="U744" s="1"/>
    </row>
    <row r="745" spans="2:21" ht="15.75" customHeight="1">
      <c r="B745" s="1"/>
      <c r="C745" s="1"/>
      <c r="D745" s="1"/>
      <c r="E745" s="1"/>
      <c r="F745" s="1"/>
      <c r="G745" s="1"/>
      <c r="H745" s="1"/>
      <c r="I745" s="1"/>
      <c r="J745" s="1"/>
      <c r="K745" s="1"/>
      <c r="L745" s="1"/>
      <c r="M745" s="1"/>
      <c r="N745" s="1"/>
      <c r="O745" s="1"/>
      <c r="P745" s="1"/>
      <c r="Q745" s="1"/>
      <c r="R745" s="1"/>
      <c r="S745" s="1"/>
      <c r="T745" s="1"/>
      <c r="U745" s="1"/>
    </row>
    <row r="746" spans="2:21" ht="15.75" customHeight="1">
      <c r="B746" s="1"/>
      <c r="C746" s="1"/>
      <c r="D746" s="1"/>
      <c r="E746" s="1"/>
      <c r="F746" s="1"/>
      <c r="G746" s="1"/>
      <c r="H746" s="1"/>
      <c r="I746" s="1"/>
      <c r="J746" s="1"/>
      <c r="K746" s="1"/>
      <c r="L746" s="1"/>
      <c r="M746" s="1"/>
      <c r="N746" s="1"/>
      <c r="O746" s="1"/>
      <c r="P746" s="1"/>
      <c r="Q746" s="1"/>
      <c r="R746" s="1"/>
      <c r="S746" s="1"/>
      <c r="T746" s="1"/>
      <c r="U746" s="1"/>
    </row>
    <row r="747" spans="2:21" ht="15.75" customHeight="1">
      <c r="B747" s="1"/>
      <c r="C747" s="1"/>
      <c r="D747" s="1"/>
      <c r="E747" s="1"/>
      <c r="F747" s="1"/>
      <c r="G747" s="1"/>
      <c r="H747" s="1"/>
      <c r="I747" s="1"/>
      <c r="J747" s="1"/>
      <c r="K747" s="1"/>
      <c r="L747" s="1"/>
      <c r="M747" s="1"/>
      <c r="N747" s="1"/>
      <c r="O747" s="1"/>
      <c r="P747" s="1"/>
      <c r="Q747" s="1"/>
      <c r="R747" s="1"/>
      <c r="S747" s="1"/>
      <c r="T747" s="1"/>
      <c r="U747" s="1"/>
    </row>
    <row r="748" spans="2:21" ht="15.75" customHeight="1">
      <c r="B748" s="1"/>
      <c r="C748" s="1"/>
      <c r="D748" s="1"/>
      <c r="E748" s="1"/>
      <c r="F748" s="1"/>
      <c r="G748" s="1"/>
      <c r="H748" s="1"/>
      <c r="I748" s="1"/>
      <c r="J748" s="1"/>
      <c r="K748" s="1"/>
      <c r="L748" s="1"/>
      <c r="M748" s="1"/>
      <c r="N748" s="1"/>
      <c r="O748" s="1"/>
      <c r="P748" s="1"/>
      <c r="Q748" s="1"/>
      <c r="R748" s="1"/>
      <c r="S748" s="1"/>
      <c r="T748" s="1"/>
      <c r="U748" s="1"/>
    </row>
    <row r="749" spans="2:21" ht="15.75" customHeight="1">
      <c r="B749" s="1"/>
      <c r="C749" s="1"/>
      <c r="D749" s="1"/>
      <c r="E749" s="1"/>
      <c r="F749" s="1"/>
      <c r="G749" s="1"/>
      <c r="H749" s="1"/>
      <c r="I749" s="1"/>
      <c r="J749" s="1"/>
      <c r="K749" s="1"/>
      <c r="L749" s="1"/>
      <c r="M749" s="1"/>
      <c r="N749" s="1"/>
      <c r="O749" s="1"/>
      <c r="P749" s="1"/>
      <c r="Q749" s="1"/>
      <c r="R749" s="1"/>
      <c r="S749" s="1"/>
      <c r="T749" s="1"/>
      <c r="U749" s="1"/>
    </row>
    <row r="750" spans="2:21" ht="15.75" customHeight="1">
      <c r="B750" s="1"/>
      <c r="C750" s="1"/>
      <c r="D750" s="1"/>
      <c r="E750" s="1"/>
      <c r="F750" s="1"/>
      <c r="G750" s="1"/>
      <c r="H750" s="1"/>
      <c r="I750" s="1"/>
      <c r="J750" s="1"/>
      <c r="K750" s="1"/>
      <c r="L750" s="1"/>
      <c r="M750" s="1"/>
      <c r="N750" s="1"/>
      <c r="O750" s="1"/>
      <c r="P750" s="1"/>
      <c r="Q750" s="1"/>
      <c r="R750" s="1"/>
      <c r="S750" s="1"/>
      <c r="T750" s="1"/>
      <c r="U750" s="1"/>
    </row>
    <row r="751" spans="2:21" ht="15.75" customHeight="1">
      <c r="B751" s="1"/>
      <c r="C751" s="1"/>
      <c r="D751" s="1"/>
      <c r="E751" s="1"/>
      <c r="F751" s="1"/>
      <c r="G751" s="1"/>
      <c r="H751" s="1"/>
      <c r="I751" s="1"/>
      <c r="J751" s="1"/>
      <c r="K751" s="1"/>
      <c r="L751" s="1"/>
      <c r="M751" s="1"/>
      <c r="N751" s="1"/>
      <c r="O751" s="1"/>
      <c r="P751" s="1"/>
      <c r="Q751" s="1"/>
      <c r="R751" s="1"/>
      <c r="S751" s="1"/>
      <c r="T751" s="1"/>
      <c r="U751" s="1"/>
    </row>
    <row r="752" spans="2:21" ht="15.75" customHeight="1">
      <c r="B752" s="1"/>
      <c r="C752" s="1"/>
      <c r="D752" s="1"/>
      <c r="E752" s="1"/>
      <c r="F752" s="1"/>
      <c r="G752" s="1"/>
      <c r="H752" s="1"/>
      <c r="I752" s="1"/>
      <c r="J752" s="1"/>
      <c r="K752" s="1"/>
      <c r="L752" s="1"/>
      <c r="M752" s="1"/>
      <c r="N752" s="1"/>
      <c r="O752" s="1"/>
      <c r="P752" s="1"/>
      <c r="Q752" s="1"/>
      <c r="R752" s="1"/>
      <c r="S752" s="1"/>
      <c r="T752" s="1"/>
      <c r="U752" s="1"/>
    </row>
    <row r="753" spans="2:21" ht="15.75" customHeight="1">
      <c r="B753" s="1"/>
      <c r="C753" s="1"/>
      <c r="D753" s="1"/>
      <c r="E753" s="1"/>
      <c r="F753" s="1"/>
      <c r="G753" s="1"/>
      <c r="H753" s="1"/>
      <c r="I753" s="1"/>
      <c r="J753" s="1"/>
      <c r="K753" s="1"/>
      <c r="L753" s="1"/>
      <c r="M753" s="1"/>
      <c r="N753" s="1"/>
      <c r="O753" s="1"/>
      <c r="P753" s="1"/>
      <c r="Q753" s="1"/>
      <c r="R753" s="1"/>
      <c r="S753" s="1"/>
      <c r="T753" s="1"/>
      <c r="U753" s="1"/>
    </row>
    <row r="754" spans="2:21" ht="15.75" customHeight="1">
      <c r="B754" s="1"/>
      <c r="C754" s="1"/>
      <c r="D754" s="1"/>
      <c r="E754" s="1"/>
      <c r="F754" s="1"/>
      <c r="G754" s="1"/>
      <c r="H754" s="1"/>
      <c r="I754" s="1"/>
      <c r="J754" s="1"/>
      <c r="K754" s="1"/>
      <c r="L754" s="1"/>
      <c r="M754" s="1"/>
      <c r="N754" s="1"/>
      <c r="O754" s="1"/>
      <c r="P754" s="1"/>
      <c r="Q754" s="1"/>
      <c r="R754" s="1"/>
      <c r="S754" s="1"/>
      <c r="T754" s="1"/>
      <c r="U754" s="1"/>
    </row>
    <row r="755" spans="2:21" ht="15.75" customHeight="1">
      <c r="B755" s="1"/>
      <c r="C755" s="1"/>
      <c r="D755" s="1"/>
      <c r="E755" s="1"/>
      <c r="F755" s="1"/>
      <c r="G755" s="1"/>
      <c r="H755" s="1"/>
      <c r="I755" s="1"/>
      <c r="J755" s="1"/>
      <c r="K755" s="1"/>
      <c r="L755" s="1"/>
      <c r="M755" s="1"/>
      <c r="N755" s="1"/>
      <c r="O755" s="1"/>
      <c r="P755" s="1"/>
      <c r="Q755" s="1"/>
      <c r="R755" s="1"/>
      <c r="S755" s="1"/>
      <c r="T755" s="1"/>
      <c r="U755" s="1"/>
    </row>
    <row r="756" spans="2:21" ht="15.75" customHeight="1">
      <c r="B756" s="1"/>
      <c r="C756" s="1"/>
      <c r="D756" s="1"/>
      <c r="E756" s="1"/>
      <c r="F756" s="1"/>
      <c r="G756" s="1"/>
      <c r="H756" s="1"/>
      <c r="I756" s="1"/>
      <c r="J756" s="1"/>
      <c r="K756" s="1"/>
      <c r="L756" s="1"/>
      <c r="M756" s="1"/>
      <c r="N756" s="1"/>
      <c r="O756" s="1"/>
      <c r="P756" s="1"/>
      <c r="Q756" s="1"/>
      <c r="R756" s="1"/>
      <c r="S756" s="1"/>
      <c r="T756" s="1"/>
      <c r="U756" s="1"/>
    </row>
    <row r="757" spans="2:21" ht="15.75" customHeight="1">
      <c r="B757" s="1"/>
      <c r="C757" s="1"/>
      <c r="D757" s="1"/>
      <c r="E757" s="1"/>
      <c r="F757" s="1"/>
      <c r="G757" s="1"/>
      <c r="H757" s="1"/>
      <c r="I757" s="1"/>
      <c r="J757" s="1"/>
      <c r="K757" s="1"/>
      <c r="L757" s="1"/>
      <c r="M757" s="1"/>
      <c r="N757" s="1"/>
      <c r="O757" s="1"/>
      <c r="P757" s="1"/>
      <c r="Q757" s="1"/>
      <c r="R757" s="1"/>
      <c r="S757" s="1"/>
      <c r="T757" s="1"/>
      <c r="U757" s="1"/>
    </row>
    <row r="758" spans="2:21" ht="15.75" customHeight="1">
      <c r="B758" s="1"/>
      <c r="C758" s="1"/>
      <c r="D758" s="1"/>
      <c r="E758" s="1"/>
      <c r="F758" s="1"/>
      <c r="G758" s="1"/>
      <c r="H758" s="1"/>
      <c r="I758" s="1"/>
      <c r="J758" s="1"/>
      <c r="K758" s="1"/>
      <c r="L758" s="1"/>
      <c r="M758" s="1"/>
      <c r="N758" s="1"/>
      <c r="O758" s="1"/>
      <c r="P758" s="1"/>
      <c r="Q758" s="1"/>
      <c r="R758" s="1"/>
      <c r="S758" s="1"/>
      <c r="T758" s="1"/>
      <c r="U758" s="1"/>
    </row>
    <row r="759" spans="2:21" ht="15.75" customHeight="1">
      <c r="B759" s="1"/>
      <c r="C759" s="1"/>
      <c r="D759" s="1"/>
      <c r="E759" s="1"/>
      <c r="F759" s="1"/>
      <c r="G759" s="1"/>
      <c r="H759" s="1"/>
      <c r="I759" s="1"/>
      <c r="J759" s="1"/>
      <c r="K759" s="1"/>
      <c r="L759" s="1"/>
      <c r="M759" s="1"/>
      <c r="N759" s="1"/>
      <c r="O759" s="1"/>
      <c r="P759" s="1"/>
      <c r="Q759" s="1"/>
      <c r="R759" s="1"/>
      <c r="S759" s="1"/>
      <c r="T759" s="1"/>
      <c r="U759" s="1"/>
    </row>
    <row r="760" spans="2:21" ht="15.75" customHeight="1">
      <c r="B760" s="1"/>
      <c r="C760" s="1"/>
      <c r="D760" s="1"/>
      <c r="E760" s="1"/>
      <c r="F760" s="1"/>
      <c r="G760" s="1"/>
      <c r="H760" s="1"/>
      <c r="I760" s="1"/>
      <c r="J760" s="1"/>
      <c r="K760" s="1"/>
      <c r="L760" s="1"/>
      <c r="M760" s="1"/>
      <c r="N760" s="1"/>
      <c r="O760" s="1"/>
      <c r="P760" s="1"/>
      <c r="Q760" s="1"/>
      <c r="R760" s="1"/>
      <c r="S760" s="1"/>
      <c r="T760" s="1"/>
      <c r="U760" s="1"/>
    </row>
    <row r="761" spans="2:21" ht="15.75" customHeight="1">
      <c r="B761" s="1"/>
      <c r="C761" s="1"/>
      <c r="D761" s="1"/>
      <c r="E761" s="1"/>
      <c r="F761" s="1"/>
      <c r="G761" s="1"/>
      <c r="H761" s="1"/>
      <c r="I761" s="1"/>
      <c r="J761" s="1"/>
      <c r="K761" s="1"/>
      <c r="L761" s="1"/>
      <c r="M761" s="1"/>
      <c r="N761" s="1"/>
      <c r="O761" s="1"/>
      <c r="P761" s="1"/>
      <c r="Q761" s="1"/>
      <c r="R761" s="1"/>
      <c r="S761" s="1"/>
      <c r="T761" s="1"/>
      <c r="U761" s="1"/>
    </row>
    <row r="762" spans="2:21" ht="15.75" customHeight="1">
      <c r="B762" s="1"/>
      <c r="C762" s="1"/>
      <c r="D762" s="1"/>
      <c r="E762" s="1"/>
      <c r="F762" s="1"/>
      <c r="G762" s="1"/>
      <c r="H762" s="1"/>
      <c r="I762" s="1"/>
      <c r="J762" s="1"/>
      <c r="K762" s="1"/>
      <c r="L762" s="1"/>
      <c r="M762" s="1"/>
      <c r="N762" s="1"/>
      <c r="O762" s="1"/>
      <c r="P762" s="1"/>
      <c r="Q762" s="1"/>
      <c r="R762" s="1"/>
      <c r="S762" s="1"/>
      <c r="T762" s="1"/>
      <c r="U762" s="1"/>
    </row>
    <row r="763" spans="2:21" ht="15.75" customHeight="1">
      <c r="B763" s="1"/>
      <c r="C763" s="1"/>
      <c r="D763" s="1"/>
      <c r="E763" s="1"/>
      <c r="F763" s="1"/>
      <c r="G763" s="1"/>
      <c r="H763" s="1"/>
      <c r="I763" s="1"/>
      <c r="J763" s="1"/>
      <c r="K763" s="1"/>
      <c r="L763" s="1"/>
      <c r="M763" s="1"/>
      <c r="N763" s="1"/>
      <c r="O763" s="1"/>
      <c r="P763" s="1"/>
      <c r="Q763" s="1"/>
      <c r="R763" s="1"/>
      <c r="S763" s="1"/>
      <c r="T763" s="1"/>
      <c r="U763" s="1"/>
    </row>
    <row r="764" spans="2:21" ht="15.75" customHeight="1">
      <c r="B764" s="1"/>
      <c r="C764" s="1"/>
      <c r="D764" s="1"/>
      <c r="E764" s="1"/>
      <c r="F764" s="1"/>
      <c r="G764" s="1"/>
      <c r="H764" s="1"/>
      <c r="I764" s="1"/>
      <c r="J764" s="1"/>
      <c r="K764" s="1"/>
      <c r="L764" s="1"/>
      <c r="M764" s="1"/>
      <c r="N764" s="1"/>
      <c r="O764" s="1"/>
      <c r="P764" s="1"/>
      <c r="Q764" s="1"/>
      <c r="R764" s="1"/>
      <c r="S764" s="1"/>
      <c r="T764" s="1"/>
      <c r="U764" s="1"/>
    </row>
    <row r="765" spans="2:21" ht="15.75" customHeight="1">
      <c r="B765" s="1"/>
      <c r="C765" s="1"/>
      <c r="D765" s="1"/>
      <c r="E765" s="1"/>
      <c r="F765" s="1"/>
      <c r="G765" s="1"/>
      <c r="H765" s="1"/>
      <c r="I765" s="1"/>
      <c r="J765" s="1"/>
      <c r="K765" s="1"/>
      <c r="L765" s="1"/>
      <c r="M765" s="1"/>
      <c r="N765" s="1"/>
      <c r="O765" s="1"/>
      <c r="P765" s="1"/>
      <c r="Q765" s="1"/>
      <c r="R765" s="1"/>
      <c r="S765" s="1"/>
      <c r="T765" s="1"/>
      <c r="U765" s="1"/>
    </row>
    <row r="766" spans="2:21" ht="15.75" customHeight="1">
      <c r="B766" s="1"/>
      <c r="C766" s="1"/>
      <c r="D766" s="1"/>
      <c r="E766" s="1"/>
      <c r="F766" s="1"/>
      <c r="G766" s="1"/>
      <c r="H766" s="1"/>
      <c r="I766" s="1"/>
      <c r="J766" s="1"/>
      <c r="K766" s="1"/>
      <c r="L766" s="1"/>
      <c r="M766" s="1"/>
      <c r="N766" s="1"/>
      <c r="O766" s="1"/>
      <c r="P766" s="1"/>
      <c r="Q766" s="1"/>
      <c r="R766" s="1"/>
      <c r="S766" s="1"/>
      <c r="T766" s="1"/>
      <c r="U766" s="1"/>
    </row>
    <row r="767" spans="2:21" ht="15.75" customHeight="1">
      <c r="B767" s="1"/>
      <c r="C767" s="1"/>
      <c r="D767" s="1"/>
      <c r="E767" s="1"/>
      <c r="F767" s="1"/>
      <c r="G767" s="1"/>
      <c r="H767" s="1"/>
      <c r="I767" s="1"/>
      <c r="J767" s="1"/>
      <c r="K767" s="1"/>
      <c r="L767" s="1"/>
      <c r="M767" s="1"/>
      <c r="N767" s="1"/>
      <c r="O767" s="1"/>
      <c r="P767" s="1"/>
      <c r="Q767" s="1"/>
      <c r="R767" s="1"/>
      <c r="S767" s="1"/>
      <c r="T767" s="1"/>
      <c r="U767" s="1"/>
    </row>
    <row r="768" spans="2:21" ht="15.75" customHeight="1">
      <c r="B768" s="1"/>
      <c r="C768" s="1"/>
      <c r="D768" s="1"/>
      <c r="E768" s="1"/>
      <c r="F768" s="1"/>
      <c r="G768" s="1"/>
      <c r="H768" s="1"/>
      <c r="I768" s="1"/>
      <c r="J768" s="1"/>
      <c r="K768" s="1"/>
      <c r="L768" s="1"/>
      <c r="M768" s="1"/>
      <c r="N768" s="1"/>
      <c r="O768" s="1"/>
      <c r="P768" s="1"/>
      <c r="Q768" s="1"/>
      <c r="R768" s="1"/>
      <c r="S768" s="1"/>
      <c r="T768" s="1"/>
      <c r="U768" s="1"/>
    </row>
    <row r="769" spans="2:21" ht="15.75" customHeight="1">
      <c r="B769" s="1"/>
      <c r="C769" s="1"/>
      <c r="D769" s="1"/>
      <c r="E769" s="1"/>
      <c r="F769" s="1"/>
      <c r="G769" s="1"/>
      <c r="H769" s="1"/>
      <c r="I769" s="1"/>
      <c r="J769" s="1"/>
      <c r="K769" s="1"/>
      <c r="L769" s="1"/>
      <c r="M769" s="1"/>
      <c r="N769" s="1"/>
      <c r="O769" s="1"/>
      <c r="P769" s="1"/>
      <c r="Q769" s="1"/>
      <c r="R769" s="1"/>
      <c r="S769" s="1"/>
      <c r="T769" s="1"/>
      <c r="U769" s="1"/>
    </row>
    <row r="770" spans="2:21" ht="15.75" customHeight="1">
      <c r="B770" s="1"/>
      <c r="C770" s="1"/>
      <c r="D770" s="1"/>
      <c r="E770" s="1"/>
      <c r="F770" s="1"/>
      <c r="G770" s="1"/>
      <c r="H770" s="1"/>
      <c r="I770" s="1"/>
      <c r="J770" s="1"/>
      <c r="K770" s="1"/>
      <c r="L770" s="1"/>
      <c r="M770" s="1"/>
      <c r="N770" s="1"/>
      <c r="O770" s="1"/>
      <c r="P770" s="1"/>
      <c r="Q770" s="1"/>
      <c r="R770" s="1"/>
      <c r="S770" s="1"/>
      <c r="T770" s="1"/>
      <c r="U770" s="1"/>
    </row>
    <row r="771" spans="2:21" ht="15.75" customHeight="1">
      <c r="B771" s="1"/>
      <c r="C771" s="1"/>
      <c r="D771" s="1"/>
      <c r="E771" s="1"/>
      <c r="F771" s="1"/>
      <c r="G771" s="1"/>
      <c r="H771" s="1"/>
      <c r="I771" s="1"/>
      <c r="J771" s="1"/>
      <c r="K771" s="1"/>
      <c r="L771" s="1"/>
      <c r="M771" s="1"/>
      <c r="N771" s="1"/>
      <c r="O771" s="1"/>
      <c r="P771" s="1"/>
      <c r="Q771" s="1"/>
      <c r="R771" s="1"/>
      <c r="S771" s="1"/>
      <c r="T771" s="1"/>
      <c r="U771" s="1"/>
    </row>
    <row r="772" spans="2:21" ht="15.75" customHeight="1">
      <c r="B772" s="1"/>
      <c r="C772" s="1"/>
      <c r="D772" s="1"/>
      <c r="E772" s="1"/>
      <c r="F772" s="1"/>
      <c r="G772" s="1"/>
      <c r="H772" s="1"/>
      <c r="I772" s="1"/>
      <c r="J772" s="1"/>
      <c r="K772" s="1"/>
      <c r="L772" s="1"/>
      <c r="M772" s="1"/>
      <c r="N772" s="1"/>
      <c r="O772" s="1"/>
      <c r="P772" s="1"/>
      <c r="Q772" s="1"/>
      <c r="R772" s="1"/>
      <c r="S772" s="1"/>
      <c r="T772" s="1"/>
      <c r="U772" s="1"/>
    </row>
    <row r="773" spans="2:21" ht="15.75" customHeight="1">
      <c r="B773" s="1"/>
      <c r="C773" s="1"/>
      <c r="D773" s="1"/>
      <c r="E773" s="1"/>
      <c r="F773" s="1"/>
      <c r="G773" s="1"/>
      <c r="H773" s="1"/>
      <c r="I773" s="1"/>
      <c r="J773" s="1"/>
      <c r="K773" s="1"/>
      <c r="L773" s="1"/>
      <c r="M773" s="1"/>
      <c r="N773" s="1"/>
      <c r="O773" s="1"/>
      <c r="P773" s="1"/>
      <c r="Q773" s="1"/>
      <c r="R773" s="1"/>
      <c r="S773" s="1"/>
      <c r="T773" s="1"/>
      <c r="U773" s="1"/>
    </row>
    <row r="774" spans="2:21" ht="15.75" customHeight="1">
      <c r="B774" s="1"/>
      <c r="C774" s="1"/>
      <c r="D774" s="1"/>
      <c r="E774" s="1"/>
      <c r="F774" s="1"/>
      <c r="G774" s="1"/>
      <c r="H774" s="1"/>
      <c r="I774" s="1"/>
      <c r="J774" s="1"/>
      <c r="K774" s="1"/>
      <c r="L774" s="1"/>
      <c r="M774" s="1"/>
      <c r="N774" s="1"/>
      <c r="O774" s="1"/>
      <c r="P774" s="1"/>
      <c r="Q774" s="1"/>
      <c r="R774" s="1"/>
      <c r="S774" s="1"/>
      <c r="T774" s="1"/>
      <c r="U774" s="1"/>
    </row>
    <row r="775" spans="2:21" ht="15.75" customHeight="1">
      <c r="B775" s="1"/>
      <c r="C775" s="1"/>
      <c r="D775" s="1"/>
      <c r="E775" s="1"/>
      <c r="F775" s="1"/>
      <c r="G775" s="1"/>
      <c r="H775" s="1"/>
      <c r="I775" s="1"/>
      <c r="J775" s="1"/>
      <c r="K775" s="1"/>
      <c r="L775" s="1"/>
      <c r="M775" s="1"/>
      <c r="N775" s="1"/>
      <c r="O775" s="1"/>
      <c r="P775" s="1"/>
      <c r="Q775" s="1"/>
      <c r="R775" s="1"/>
      <c r="S775" s="1"/>
      <c r="T775" s="1"/>
      <c r="U775" s="1"/>
    </row>
    <row r="776" spans="2:21" ht="15.75" customHeight="1">
      <c r="B776" s="1"/>
      <c r="C776" s="1"/>
      <c r="D776" s="1"/>
      <c r="E776" s="1"/>
      <c r="F776" s="1"/>
      <c r="G776" s="1"/>
      <c r="H776" s="1"/>
      <c r="I776" s="1"/>
      <c r="J776" s="1"/>
      <c r="K776" s="1"/>
      <c r="L776" s="1"/>
      <c r="M776" s="1"/>
      <c r="N776" s="1"/>
      <c r="O776" s="1"/>
      <c r="P776" s="1"/>
      <c r="Q776" s="1"/>
      <c r="R776" s="1"/>
      <c r="S776" s="1"/>
      <c r="T776" s="1"/>
      <c r="U776" s="1"/>
    </row>
    <row r="777" spans="2:21" ht="15.75" customHeight="1">
      <c r="B777" s="1"/>
      <c r="C777" s="1"/>
      <c r="D777" s="1"/>
      <c r="E777" s="1"/>
      <c r="F777" s="1"/>
      <c r="G777" s="1"/>
      <c r="H777" s="1"/>
      <c r="I777" s="1"/>
      <c r="J777" s="1"/>
      <c r="K777" s="1"/>
      <c r="L777" s="1"/>
      <c r="M777" s="1"/>
      <c r="N777" s="1"/>
      <c r="O777" s="1"/>
      <c r="P777" s="1"/>
      <c r="Q777" s="1"/>
      <c r="R777" s="1"/>
      <c r="S777" s="1"/>
      <c r="T777" s="1"/>
      <c r="U777" s="1"/>
    </row>
    <row r="778" spans="2:21" ht="15.75" customHeight="1">
      <c r="B778" s="1"/>
      <c r="C778" s="1"/>
      <c r="D778" s="1"/>
      <c r="E778" s="1"/>
      <c r="F778" s="1"/>
      <c r="G778" s="1"/>
      <c r="H778" s="1"/>
      <c r="I778" s="1"/>
      <c r="J778" s="1"/>
      <c r="K778" s="1"/>
      <c r="L778" s="1"/>
      <c r="M778" s="1"/>
      <c r="N778" s="1"/>
      <c r="O778" s="1"/>
      <c r="P778" s="1"/>
      <c r="Q778" s="1"/>
      <c r="R778" s="1"/>
      <c r="S778" s="1"/>
      <c r="T778" s="1"/>
      <c r="U778" s="1"/>
    </row>
    <row r="779" spans="2:21" ht="15.75" customHeight="1">
      <c r="B779" s="1"/>
      <c r="C779" s="1"/>
      <c r="D779" s="1"/>
      <c r="E779" s="1"/>
      <c r="F779" s="1"/>
      <c r="G779" s="1"/>
      <c r="H779" s="1"/>
      <c r="I779" s="1"/>
      <c r="J779" s="1"/>
      <c r="K779" s="1"/>
      <c r="L779" s="1"/>
      <c r="M779" s="1"/>
      <c r="N779" s="1"/>
      <c r="O779" s="1"/>
      <c r="P779" s="1"/>
      <c r="Q779" s="1"/>
      <c r="R779" s="1"/>
      <c r="S779" s="1"/>
      <c r="T779" s="1"/>
      <c r="U779" s="1"/>
    </row>
    <row r="780" spans="2:21" ht="15.75" customHeight="1">
      <c r="B780" s="1"/>
      <c r="C780" s="1"/>
      <c r="D780" s="1"/>
      <c r="E780" s="1"/>
      <c r="F780" s="1"/>
      <c r="G780" s="1"/>
      <c r="H780" s="1"/>
      <c r="I780" s="1"/>
      <c r="J780" s="1"/>
      <c r="K780" s="1"/>
      <c r="L780" s="1"/>
      <c r="M780" s="1"/>
      <c r="N780" s="1"/>
      <c r="O780" s="1"/>
      <c r="P780" s="1"/>
      <c r="Q780" s="1"/>
      <c r="R780" s="1"/>
      <c r="S780" s="1"/>
      <c r="T780" s="1"/>
      <c r="U780" s="1"/>
    </row>
    <row r="781" spans="2:21" ht="15.75" customHeight="1">
      <c r="B781" s="1"/>
      <c r="C781" s="1"/>
      <c r="D781" s="1"/>
      <c r="E781" s="1"/>
      <c r="F781" s="1"/>
      <c r="G781" s="1"/>
      <c r="H781" s="1"/>
      <c r="I781" s="1"/>
      <c r="J781" s="1"/>
      <c r="K781" s="1"/>
      <c r="L781" s="1"/>
      <c r="M781" s="1"/>
      <c r="N781" s="1"/>
      <c r="O781" s="1"/>
      <c r="P781" s="1"/>
      <c r="Q781" s="1"/>
      <c r="R781" s="1"/>
      <c r="S781" s="1"/>
      <c r="T781" s="1"/>
      <c r="U781" s="1"/>
    </row>
    <row r="782" spans="2:21" ht="15.75" customHeight="1">
      <c r="B782" s="1"/>
      <c r="C782" s="1"/>
      <c r="D782" s="1"/>
      <c r="E782" s="1"/>
      <c r="F782" s="1"/>
      <c r="G782" s="1"/>
      <c r="H782" s="1"/>
      <c r="I782" s="1"/>
      <c r="J782" s="1"/>
      <c r="K782" s="1"/>
      <c r="L782" s="1"/>
      <c r="M782" s="1"/>
      <c r="N782" s="1"/>
      <c r="O782" s="1"/>
      <c r="P782" s="1"/>
      <c r="Q782" s="1"/>
      <c r="R782" s="1"/>
      <c r="S782" s="1"/>
      <c r="T782" s="1"/>
      <c r="U782" s="1"/>
    </row>
    <row r="783" spans="2:21" ht="15.75" customHeight="1">
      <c r="B783" s="1"/>
      <c r="C783" s="1"/>
      <c r="D783" s="1"/>
      <c r="E783" s="1"/>
      <c r="F783" s="1"/>
      <c r="G783" s="1"/>
      <c r="H783" s="1"/>
      <c r="I783" s="1"/>
      <c r="J783" s="1"/>
      <c r="K783" s="1"/>
      <c r="L783" s="1"/>
      <c r="M783" s="1"/>
      <c r="N783" s="1"/>
      <c r="O783" s="1"/>
      <c r="P783" s="1"/>
      <c r="Q783" s="1"/>
      <c r="R783" s="1"/>
      <c r="S783" s="1"/>
      <c r="T783" s="1"/>
      <c r="U783" s="1"/>
    </row>
    <row r="784" spans="2:21" ht="15.75" customHeight="1">
      <c r="B784" s="1"/>
      <c r="C784" s="1"/>
      <c r="D784" s="1"/>
      <c r="E784" s="1"/>
      <c r="F784" s="1"/>
      <c r="G784" s="1"/>
      <c r="H784" s="1"/>
      <c r="I784" s="1"/>
      <c r="J784" s="1"/>
      <c r="K784" s="1"/>
      <c r="L784" s="1"/>
      <c r="M784" s="1"/>
      <c r="N784" s="1"/>
      <c r="O784" s="1"/>
      <c r="P784" s="1"/>
      <c r="Q784" s="1"/>
      <c r="R784" s="1"/>
      <c r="S784" s="1"/>
      <c r="T784" s="1"/>
      <c r="U784" s="1"/>
    </row>
    <row r="785" spans="2:21" ht="15.75" customHeight="1">
      <c r="B785" s="1"/>
      <c r="C785" s="1"/>
      <c r="D785" s="1"/>
      <c r="E785" s="1"/>
      <c r="F785" s="1"/>
      <c r="G785" s="1"/>
      <c r="H785" s="1"/>
      <c r="I785" s="1"/>
      <c r="J785" s="1"/>
      <c r="K785" s="1"/>
      <c r="L785" s="1"/>
      <c r="M785" s="1"/>
      <c r="N785" s="1"/>
      <c r="O785" s="1"/>
      <c r="P785" s="1"/>
      <c r="Q785" s="1"/>
      <c r="R785" s="1"/>
      <c r="S785" s="1"/>
      <c r="T785" s="1"/>
      <c r="U785" s="1"/>
    </row>
    <row r="786" spans="2:21" ht="15.75" customHeight="1">
      <c r="B786" s="1"/>
      <c r="C786" s="1"/>
      <c r="D786" s="1"/>
      <c r="E786" s="1"/>
      <c r="F786" s="1"/>
      <c r="G786" s="1"/>
      <c r="H786" s="1"/>
      <c r="I786" s="1"/>
      <c r="J786" s="1"/>
      <c r="K786" s="1"/>
      <c r="L786" s="1"/>
      <c r="M786" s="1"/>
      <c r="N786" s="1"/>
      <c r="O786" s="1"/>
      <c r="P786" s="1"/>
      <c r="Q786" s="1"/>
      <c r="R786" s="1"/>
      <c r="S786" s="1"/>
      <c r="T786" s="1"/>
      <c r="U786" s="1"/>
    </row>
    <row r="787" spans="2:21" ht="15.75" customHeight="1">
      <c r="B787" s="1"/>
      <c r="C787" s="1"/>
      <c r="D787" s="1"/>
      <c r="E787" s="1"/>
      <c r="F787" s="1"/>
      <c r="G787" s="1"/>
      <c r="H787" s="1"/>
      <c r="I787" s="1"/>
      <c r="J787" s="1"/>
      <c r="K787" s="1"/>
      <c r="L787" s="1"/>
      <c r="M787" s="1"/>
      <c r="N787" s="1"/>
      <c r="O787" s="1"/>
      <c r="P787" s="1"/>
      <c r="Q787" s="1"/>
      <c r="R787" s="1"/>
      <c r="S787" s="1"/>
      <c r="T787" s="1"/>
      <c r="U787" s="1"/>
    </row>
    <row r="788" spans="2:21" ht="15.75" customHeight="1">
      <c r="B788" s="1"/>
      <c r="C788" s="1"/>
      <c r="D788" s="1"/>
      <c r="E788" s="1"/>
      <c r="F788" s="1"/>
      <c r="G788" s="1"/>
      <c r="H788" s="1"/>
      <c r="I788" s="1"/>
      <c r="J788" s="1"/>
      <c r="K788" s="1"/>
      <c r="L788" s="1"/>
      <c r="M788" s="1"/>
      <c r="N788" s="1"/>
      <c r="O788" s="1"/>
      <c r="P788" s="1"/>
      <c r="Q788" s="1"/>
      <c r="R788" s="1"/>
      <c r="S788" s="1"/>
      <c r="T788" s="1"/>
      <c r="U788" s="1"/>
    </row>
    <row r="789" spans="2:21" ht="15.75" customHeight="1">
      <c r="B789" s="1"/>
      <c r="C789" s="1"/>
      <c r="D789" s="1"/>
      <c r="E789" s="1"/>
      <c r="F789" s="1"/>
      <c r="G789" s="1"/>
      <c r="H789" s="1"/>
      <c r="I789" s="1"/>
      <c r="J789" s="1"/>
      <c r="K789" s="1"/>
      <c r="L789" s="1"/>
      <c r="M789" s="1"/>
      <c r="N789" s="1"/>
      <c r="O789" s="1"/>
      <c r="P789" s="1"/>
      <c r="Q789" s="1"/>
      <c r="R789" s="1"/>
      <c r="S789" s="1"/>
      <c r="T789" s="1"/>
      <c r="U789" s="1"/>
    </row>
    <row r="790" spans="2:21" ht="15.75" customHeight="1">
      <c r="B790" s="1"/>
      <c r="C790" s="1"/>
      <c r="D790" s="1"/>
      <c r="E790" s="1"/>
      <c r="F790" s="1"/>
      <c r="G790" s="1"/>
      <c r="H790" s="1"/>
      <c r="I790" s="1"/>
      <c r="J790" s="1"/>
      <c r="K790" s="1"/>
      <c r="L790" s="1"/>
      <c r="M790" s="1"/>
      <c r="N790" s="1"/>
      <c r="O790" s="1"/>
      <c r="P790" s="1"/>
      <c r="Q790" s="1"/>
      <c r="R790" s="1"/>
      <c r="S790" s="1"/>
      <c r="T790" s="1"/>
      <c r="U790" s="1"/>
    </row>
    <row r="791" spans="2:21" ht="15.75" customHeight="1">
      <c r="B791" s="1"/>
      <c r="C791" s="1"/>
      <c r="D791" s="1"/>
      <c r="E791" s="1"/>
      <c r="F791" s="1"/>
      <c r="G791" s="1"/>
      <c r="H791" s="1"/>
      <c r="I791" s="1"/>
      <c r="J791" s="1"/>
      <c r="K791" s="1"/>
      <c r="L791" s="1"/>
      <c r="M791" s="1"/>
      <c r="N791" s="1"/>
      <c r="O791" s="1"/>
      <c r="P791" s="1"/>
      <c r="Q791" s="1"/>
      <c r="R791" s="1"/>
      <c r="S791" s="1"/>
      <c r="T791" s="1"/>
      <c r="U791" s="1"/>
    </row>
    <row r="792" spans="2:21" ht="15.75" customHeight="1">
      <c r="B792" s="1"/>
      <c r="C792" s="1"/>
      <c r="D792" s="1"/>
      <c r="E792" s="1"/>
      <c r="F792" s="1"/>
      <c r="G792" s="1"/>
      <c r="H792" s="1"/>
      <c r="I792" s="1"/>
      <c r="J792" s="1"/>
      <c r="K792" s="1"/>
      <c r="L792" s="1"/>
      <c r="M792" s="1"/>
      <c r="N792" s="1"/>
      <c r="O792" s="1"/>
      <c r="P792" s="1"/>
      <c r="Q792" s="1"/>
      <c r="R792" s="1"/>
      <c r="S792" s="1"/>
      <c r="T792" s="1"/>
      <c r="U792" s="1"/>
    </row>
    <row r="793" spans="2:21" ht="15.75" customHeight="1">
      <c r="B793" s="1"/>
      <c r="C793" s="1"/>
      <c r="D793" s="1"/>
      <c r="E793" s="1"/>
      <c r="F793" s="1"/>
      <c r="G793" s="1"/>
      <c r="H793" s="1"/>
      <c r="I793" s="1"/>
      <c r="J793" s="1"/>
      <c r="K793" s="1"/>
      <c r="L793" s="1"/>
      <c r="M793" s="1"/>
      <c r="N793" s="1"/>
      <c r="O793" s="1"/>
      <c r="P793" s="1"/>
      <c r="Q793" s="1"/>
      <c r="R793" s="1"/>
      <c r="S793" s="1"/>
      <c r="T793" s="1"/>
      <c r="U793" s="1"/>
    </row>
    <row r="794" spans="2:21" ht="15.75" customHeight="1">
      <c r="B794" s="1"/>
      <c r="C794" s="1"/>
      <c r="D794" s="1"/>
      <c r="E794" s="1"/>
      <c r="F794" s="1"/>
      <c r="G794" s="1"/>
      <c r="H794" s="1"/>
      <c r="I794" s="1"/>
      <c r="J794" s="1"/>
      <c r="K794" s="1"/>
      <c r="L794" s="1"/>
      <c r="M794" s="1"/>
      <c r="N794" s="1"/>
      <c r="O794" s="1"/>
      <c r="P794" s="1"/>
      <c r="Q794" s="1"/>
      <c r="R794" s="1"/>
      <c r="S794" s="1"/>
      <c r="T794" s="1"/>
      <c r="U794" s="1"/>
    </row>
    <row r="795" spans="2:21" ht="15.75" customHeight="1">
      <c r="B795" s="1"/>
      <c r="C795" s="1"/>
      <c r="D795" s="1"/>
      <c r="E795" s="1"/>
      <c r="F795" s="1"/>
      <c r="G795" s="1"/>
      <c r="H795" s="1"/>
      <c r="I795" s="1"/>
      <c r="J795" s="1"/>
      <c r="K795" s="1"/>
      <c r="L795" s="1"/>
      <c r="M795" s="1"/>
      <c r="N795" s="1"/>
      <c r="O795" s="1"/>
      <c r="P795" s="1"/>
      <c r="Q795" s="1"/>
      <c r="R795" s="1"/>
      <c r="S795" s="1"/>
      <c r="T795" s="1"/>
      <c r="U795" s="1"/>
    </row>
    <row r="796" spans="2:21" ht="15.75" customHeight="1">
      <c r="B796" s="1"/>
      <c r="C796" s="1"/>
      <c r="D796" s="1"/>
      <c r="E796" s="1"/>
      <c r="F796" s="1"/>
      <c r="G796" s="1"/>
      <c r="H796" s="1"/>
      <c r="I796" s="1"/>
      <c r="J796" s="1"/>
      <c r="K796" s="1"/>
      <c r="L796" s="1"/>
      <c r="M796" s="1"/>
      <c r="N796" s="1"/>
      <c r="O796" s="1"/>
      <c r="P796" s="1"/>
      <c r="Q796" s="1"/>
      <c r="R796" s="1"/>
      <c r="S796" s="1"/>
      <c r="T796" s="1"/>
      <c r="U796" s="1"/>
    </row>
    <row r="797" spans="2:21" ht="15.75" customHeight="1">
      <c r="B797" s="1"/>
      <c r="C797" s="1"/>
      <c r="D797" s="1"/>
      <c r="E797" s="1"/>
      <c r="F797" s="1"/>
      <c r="G797" s="1"/>
      <c r="H797" s="1"/>
      <c r="I797" s="1"/>
      <c r="J797" s="1"/>
      <c r="K797" s="1"/>
      <c r="L797" s="1"/>
      <c r="M797" s="1"/>
      <c r="N797" s="1"/>
      <c r="O797" s="1"/>
      <c r="P797" s="1"/>
      <c r="Q797" s="1"/>
      <c r="R797" s="1"/>
      <c r="S797" s="1"/>
      <c r="T797" s="1"/>
      <c r="U797" s="1"/>
    </row>
    <row r="798" spans="2:21" ht="15.75" customHeight="1">
      <c r="B798" s="1"/>
      <c r="C798" s="1"/>
      <c r="D798" s="1"/>
      <c r="E798" s="1"/>
      <c r="F798" s="1"/>
      <c r="G798" s="1"/>
      <c r="H798" s="1"/>
      <c r="I798" s="1"/>
      <c r="J798" s="1"/>
      <c r="K798" s="1"/>
      <c r="L798" s="1"/>
      <c r="M798" s="1"/>
      <c r="N798" s="1"/>
      <c r="O798" s="1"/>
      <c r="P798" s="1"/>
      <c r="Q798" s="1"/>
      <c r="R798" s="1"/>
      <c r="S798" s="1"/>
      <c r="T798" s="1"/>
      <c r="U798" s="1"/>
    </row>
    <row r="799" spans="2:21" ht="15.75" customHeight="1">
      <c r="B799" s="1"/>
      <c r="C799" s="1"/>
      <c r="D799" s="1"/>
      <c r="E799" s="1"/>
      <c r="F799" s="1"/>
      <c r="G799" s="1"/>
      <c r="H799" s="1"/>
      <c r="I799" s="1"/>
      <c r="J799" s="1"/>
      <c r="K799" s="1"/>
      <c r="L799" s="1"/>
      <c r="M799" s="1"/>
      <c r="N799" s="1"/>
      <c r="O799" s="1"/>
      <c r="P799" s="1"/>
      <c r="Q799" s="1"/>
      <c r="R799" s="1"/>
      <c r="S799" s="1"/>
      <c r="T799" s="1"/>
      <c r="U799" s="1"/>
    </row>
    <row r="800" spans="2:21" ht="15.75" customHeight="1">
      <c r="B800" s="1"/>
      <c r="C800" s="1"/>
      <c r="D800" s="1"/>
      <c r="E800" s="1"/>
      <c r="F800" s="1"/>
      <c r="G800" s="1"/>
      <c r="H800" s="1"/>
      <c r="I800" s="1"/>
      <c r="J800" s="1"/>
      <c r="K800" s="1"/>
      <c r="L800" s="1"/>
      <c r="M800" s="1"/>
      <c r="N800" s="1"/>
      <c r="O800" s="1"/>
      <c r="P800" s="1"/>
      <c r="Q800" s="1"/>
      <c r="R800" s="1"/>
      <c r="S800" s="1"/>
      <c r="T800" s="1"/>
      <c r="U800" s="1"/>
    </row>
    <row r="801" spans="2:21" ht="15.75" customHeight="1">
      <c r="B801" s="1"/>
      <c r="C801" s="1"/>
      <c r="D801" s="1"/>
      <c r="E801" s="1"/>
      <c r="F801" s="1"/>
      <c r="G801" s="1"/>
      <c r="H801" s="1"/>
      <c r="I801" s="1"/>
      <c r="J801" s="1"/>
      <c r="K801" s="1"/>
      <c r="L801" s="1"/>
      <c r="M801" s="1"/>
      <c r="N801" s="1"/>
      <c r="O801" s="1"/>
      <c r="P801" s="1"/>
      <c r="Q801" s="1"/>
      <c r="R801" s="1"/>
      <c r="S801" s="1"/>
      <c r="T801" s="1"/>
      <c r="U801" s="1"/>
    </row>
    <row r="802" spans="2:21" ht="15.75" customHeight="1">
      <c r="B802" s="1"/>
      <c r="C802" s="1"/>
      <c r="D802" s="1"/>
      <c r="E802" s="1"/>
      <c r="F802" s="1"/>
      <c r="G802" s="1"/>
      <c r="H802" s="1"/>
      <c r="I802" s="1"/>
      <c r="J802" s="1"/>
      <c r="K802" s="1"/>
      <c r="L802" s="1"/>
      <c r="M802" s="1"/>
      <c r="N802" s="1"/>
      <c r="O802" s="1"/>
      <c r="P802" s="1"/>
      <c r="Q802" s="1"/>
      <c r="R802" s="1"/>
      <c r="S802" s="1"/>
      <c r="T802" s="1"/>
      <c r="U802" s="1"/>
    </row>
    <row r="803" spans="2:21" ht="15.75" customHeight="1">
      <c r="B803" s="1"/>
      <c r="C803" s="1"/>
      <c r="D803" s="1"/>
      <c r="E803" s="1"/>
      <c r="F803" s="1"/>
      <c r="G803" s="1"/>
      <c r="H803" s="1"/>
      <c r="I803" s="1"/>
      <c r="J803" s="1"/>
      <c r="K803" s="1"/>
      <c r="L803" s="1"/>
      <c r="M803" s="1"/>
      <c r="N803" s="1"/>
      <c r="O803" s="1"/>
      <c r="P803" s="1"/>
      <c r="Q803" s="1"/>
      <c r="R803" s="1"/>
      <c r="S803" s="1"/>
      <c r="T803" s="1"/>
      <c r="U803" s="1"/>
    </row>
    <row r="804" spans="2:21" ht="15.75" customHeight="1">
      <c r="B804" s="1"/>
      <c r="C804" s="1"/>
      <c r="D804" s="1"/>
      <c r="E804" s="1"/>
      <c r="F804" s="1"/>
      <c r="G804" s="1"/>
      <c r="H804" s="1"/>
      <c r="I804" s="1"/>
      <c r="J804" s="1"/>
      <c r="K804" s="1"/>
      <c r="L804" s="1"/>
      <c r="M804" s="1"/>
      <c r="N804" s="1"/>
      <c r="O804" s="1"/>
      <c r="P804" s="1"/>
      <c r="Q804" s="1"/>
      <c r="R804" s="1"/>
      <c r="S804" s="1"/>
      <c r="T804" s="1"/>
      <c r="U804" s="1"/>
    </row>
    <row r="805" spans="2:21" ht="15.75" customHeight="1">
      <c r="B805" s="1"/>
      <c r="C805" s="1"/>
      <c r="D805" s="1"/>
      <c r="E805" s="1"/>
      <c r="F805" s="1"/>
      <c r="G805" s="1"/>
      <c r="H805" s="1"/>
      <c r="I805" s="1"/>
      <c r="J805" s="1"/>
      <c r="K805" s="1"/>
      <c r="L805" s="1"/>
      <c r="M805" s="1"/>
      <c r="N805" s="1"/>
      <c r="O805" s="1"/>
      <c r="P805" s="1"/>
      <c r="Q805" s="1"/>
      <c r="R805" s="1"/>
      <c r="S805" s="1"/>
      <c r="T805" s="1"/>
      <c r="U805" s="1"/>
    </row>
    <row r="806" spans="2:21" ht="15.75" customHeight="1">
      <c r="B806" s="1"/>
      <c r="C806" s="1"/>
      <c r="D806" s="1"/>
      <c r="E806" s="1"/>
      <c r="F806" s="1"/>
      <c r="G806" s="1"/>
      <c r="H806" s="1"/>
      <c r="I806" s="1"/>
      <c r="J806" s="1"/>
      <c r="K806" s="1"/>
      <c r="L806" s="1"/>
      <c r="M806" s="1"/>
      <c r="N806" s="1"/>
      <c r="O806" s="1"/>
      <c r="P806" s="1"/>
      <c r="Q806" s="1"/>
      <c r="R806" s="1"/>
      <c r="S806" s="1"/>
      <c r="T806" s="1"/>
      <c r="U806" s="1"/>
    </row>
    <row r="807" spans="2:21" ht="15.75" customHeight="1">
      <c r="B807" s="1"/>
      <c r="C807" s="1"/>
      <c r="D807" s="1"/>
      <c r="E807" s="1"/>
      <c r="F807" s="1"/>
      <c r="G807" s="1"/>
      <c r="H807" s="1"/>
      <c r="I807" s="1"/>
      <c r="J807" s="1"/>
      <c r="K807" s="1"/>
      <c r="L807" s="1"/>
      <c r="M807" s="1"/>
      <c r="N807" s="1"/>
      <c r="O807" s="1"/>
      <c r="P807" s="1"/>
      <c r="Q807" s="1"/>
      <c r="R807" s="1"/>
      <c r="S807" s="1"/>
      <c r="T807" s="1"/>
      <c r="U807" s="1"/>
    </row>
    <row r="808" spans="2:21" ht="15.75" customHeight="1">
      <c r="B808" s="1"/>
      <c r="C808" s="1"/>
      <c r="D808" s="1"/>
      <c r="E808" s="1"/>
      <c r="F808" s="1"/>
      <c r="G808" s="1"/>
      <c r="H808" s="1"/>
      <c r="I808" s="1"/>
      <c r="J808" s="1"/>
      <c r="K808" s="1"/>
      <c r="L808" s="1"/>
      <c r="M808" s="1"/>
      <c r="N808" s="1"/>
      <c r="O808" s="1"/>
      <c r="P808" s="1"/>
      <c r="Q808" s="1"/>
      <c r="R808" s="1"/>
      <c r="S808" s="1"/>
      <c r="T808" s="1"/>
      <c r="U808" s="1"/>
    </row>
    <row r="809" spans="2:21" ht="15.75" customHeight="1">
      <c r="B809" s="1"/>
      <c r="C809" s="1"/>
      <c r="D809" s="1"/>
      <c r="E809" s="1"/>
      <c r="F809" s="1"/>
      <c r="G809" s="1"/>
      <c r="H809" s="1"/>
      <c r="I809" s="1"/>
      <c r="J809" s="1"/>
      <c r="K809" s="1"/>
      <c r="L809" s="1"/>
      <c r="M809" s="1"/>
      <c r="N809" s="1"/>
      <c r="O809" s="1"/>
      <c r="P809" s="1"/>
      <c r="Q809" s="1"/>
      <c r="R809" s="1"/>
      <c r="S809" s="1"/>
      <c r="T809" s="1"/>
      <c r="U809" s="1"/>
    </row>
    <row r="810" spans="2:21" ht="15.75" customHeight="1">
      <c r="B810" s="1"/>
      <c r="C810" s="1"/>
      <c r="D810" s="1"/>
      <c r="E810" s="1"/>
      <c r="F810" s="1"/>
      <c r="G810" s="1"/>
      <c r="H810" s="1"/>
      <c r="I810" s="1"/>
      <c r="J810" s="1"/>
      <c r="K810" s="1"/>
      <c r="L810" s="1"/>
      <c r="M810" s="1"/>
      <c r="N810" s="1"/>
      <c r="O810" s="1"/>
      <c r="P810" s="1"/>
      <c r="Q810" s="1"/>
      <c r="R810" s="1"/>
      <c r="S810" s="1"/>
      <c r="T810" s="1"/>
      <c r="U810" s="1"/>
    </row>
    <row r="811" spans="2:21" ht="15.75" customHeight="1">
      <c r="B811" s="1"/>
      <c r="C811" s="1"/>
      <c r="D811" s="1"/>
      <c r="E811" s="1"/>
      <c r="F811" s="1"/>
      <c r="G811" s="1"/>
      <c r="H811" s="1"/>
      <c r="I811" s="1"/>
      <c r="J811" s="1"/>
      <c r="K811" s="1"/>
      <c r="L811" s="1"/>
      <c r="M811" s="1"/>
      <c r="N811" s="1"/>
      <c r="O811" s="1"/>
      <c r="P811" s="1"/>
      <c r="Q811" s="1"/>
      <c r="R811" s="1"/>
      <c r="S811" s="1"/>
      <c r="T811" s="1"/>
      <c r="U811" s="1"/>
    </row>
    <row r="812" spans="2:21" ht="15.75" customHeight="1">
      <c r="B812" s="1"/>
      <c r="C812" s="1"/>
      <c r="D812" s="1"/>
      <c r="E812" s="1"/>
      <c r="F812" s="1"/>
      <c r="G812" s="1"/>
      <c r="H812" s="1"/>
      <c r="I812" s="1"/>
      <c r="J812" s="1"/>
      <c r="K812" s="1"/>
      <c r="L812" s="1"/>
      <c r="M812" s="1"/>
      <c r="N812" s="1"/>
      <c r="O812" s="1"/>
      <c r="P812" s="1"/>
      <c r="Q812" s="1"/>
      <c r="R812" s="1"/>
      <c r="S812" s="1"/>
      <c r="T812" s="1"/>
      <c r="U812" s="1"/>
    </row>
    <row r="813" spans="2:21" ht="15.75" customHeight="1">
      <c r="B813" s="1"/>
      <c r="C813" s="1"/>
      <c r="D813" s="1"/>
      <c r="E813" s="1"/>
      <c r="F813" s="1"/>
      <c r="G813" s="1"/>
      <c r="H813" s="1"/>
      <c r="I813" s="1"/>
      <c r="J813" s="1"/>
      <c r="K813" s="1"/>
      <c r="L813" s="1"/>
      <c r="M813" s="1"/>
      <c r="N813" s="1"/>
      <c r="O813" s="1"/>
      <c r="P813" s="1"/>
      <c r="Q813" s="1"/>
      <c r="R813" s="1"/>
      <c r="S813" s="1"/>
      <c r="T813" s="1"/>
      <c r="U813" s="1"/>
    </row>
    <row r="814" spans="2:21" ht="15.75" customHeight="1">
      <c r="B814" s="1"/>
      <c r="C814" s="1"/>
      <c r="D814" s="1"/>
      <c r="E814" s="1"/>
      <c r="F814" s="1"/>
      <c r="G814" s="1"/>
      <c r="H814" s="1"/>
      <c r="I814" s="1"/>
      <c r="J814" s="1"/>
      <c r="K814" s="1"/>
      <c r="L814" s="1"/>
      <c r="M814" s="1"/>
      <c r="N814" s="1"/>
      <c r="O814" s="1"/>
      <c r="P814" s="1"/>
      <c r="Q814" s="1"/>
      <c r="R814" s="1"/>
      <c r="S814" s="1"/>
      <c r="T814" s="1"/>
      <c r="U814" s="1"/>
    </row>
    <row r="815" spans="2:21" ht="15.75" customHeight="1">
      <c r="B815" s="1"/>
      <c r="C815" s="1"/>
      <c r="D815" s="1"/>
      <c r="E815" s="1"/>
      <c r="F815" s="1"/>
      <c r="G815" s="1"/>
      <c r="H815" s="1"/>
      <c r="I815" s="1"/>
      <c r="J815" s="1"/>
      <c r="K815" s="1"/>
      <c r="L815" s="1"/>
      <c r="M815" s="1"/>
      <c r="N815" s="1"/>
      <c r="O815" s="1"/>
      <c r="P815" s="1"/>
      <c r="Q815" s="1"/>
      <c r="R815" s="1"/>
      <c r="S815" s="1"/>
      <c r="T815" s="1"/>
      <c r="U815" s="1"/>
    </row>
    <row r="816" spans="2:21" ht="15.75" customHeight="1">
      <c r="B816" s="1"/>
      <c r="C816" s="1"/>
      <c r="D816" s="1"/>
      <c r="E816" s="1"/>
      <c r="F816" s="1"/>
      <c r="G816" s="1"/>
      <c r="H816" s="1"/>
      <c r="I816" s="1"/>
      <c r="J816" s="1"/>
      <c r="K816" s="1"/>
      <c r="L816" s="1"/>
      <c r="M816" s="1"/>
      <c r="N816" s="1"/>
      <c r="O816" s="1"/>
      <c r="P816" s="1"/>
      <c r="Q816" s="1"/>
      <c r="R816" s="1"/>
      <c r="S816" s="1"/>
      <c r="T816" s="1"/>
      <c r="U816" s="1"/>
    </row>
    <row r="817" spans="2:21" ht="15.75" customHeight="1">
      <c r="B817" s="1"/>
      <c r="C817" s="1"/>
      <c r="D817" s="1"/>
      <c r="E817" s="1"/>
      <c r="F817" s="1"/>
      <c r="G817" s="1"/>
      <c r="H817" s="1"/>
      <c r="I817" s="1"/>
      <c r="J817" s="1"/>
      <c r="K817" s="1"/>
      <c r="L817" s="1"/>
      <c r="M817" s="1"/>
      <c r="N817" s="1"/>
      <c r="O817" s="1"/>
      <c r="P817" s="1"/>
      <c r="Q817" s="1"/>
      <c r="R817" s="1"/>
      <c r="S817" s="1"/>
      <c r="T817" s="1"/>
      <c r="U817" s="1"/>
    </row>
    <row r="818" spans="2:21" ht="15.75" customHeight="1">
      <c r="B818" s="1"/>
      <c r="C818" s="1"/>
      <c r="D818" s="1"/>
      <c r="E818" s="1"/>
      <c r="F818" s="1"/>
      <c r="G818" s="1"/>
      <c r="H818" s="1"/>
      <c r="I818" s="1"/>
      <c r="J818" s="1"/>
      <c r="K818" s="1"/>
      <c r="L818" s="1"/>
      <c r="M818" s="1"/>
      <c r="N818" s="1"/>
      <c r="O818" s="1"/>
      <c r="P818" s="1"/>
      <c r="Q818" s="1"/>
      <c r="R818" s="1"/>
      <c r="S818" s="1"/>
      <c r="T818" s="1"/>
      <c r="U818" s="1"/>
    </row>
    <row r="819" spans="2:21" ht="15.75" customHeight="1">
      <c r="B819" s="1"/>
      <c r="C819" s="1"/>
      <c r="D819" s="1"/>
      <c r="E819" s="1"/>
      <c r="F819" s="1"/>
      <c r="G819" s="1"/>
      <c r="H819" s="1"/>
      <c r="I819" s="1"/>
      <c r="J819" s="1"/>
      <c r="K819" s="1"/>
      <c r="L819" s="1"/>
      <c r="M819" s="1"/>
      <c r="N819" s="1"/>
      <c r="O819" s="1"/>
      <c r="P819" s="1"/>
      <c r="Q819" s="1"/>
      <c r="R819" s="1"/>
      <c r="S819" s="1"/>
      <c r="T819" s="1"/>
      <c r="U819" s="1"/>
    </row>
    <row r="820" spans="2:21" ht="15.75" customHeight="1">
      <c r="B820" s="1"/>
      <c r="C820" s="1"/>
      <c r="D820" s="1"/>
      <c r="E820" s="1"/>
      <c r="F820" s="1"/>
      <c r="G820" s="1"/>
      <c r="H820" s="1"/>
      <c r="I820" s="1"/>
      <c r="J820" s="1"/>
      <c r="K820" s="1"/>
      <c r="L820" s="1"/>
      <c r="M820" s="1"/>
      <c r="N820" s="1"/>
      <c r="O820" s="1"/>
      <c r="P820" s="1"/>
      <c r="Q820" s="1"/>
      <c r="R820" s="1"/>
      <c r="S820" s="1"/>
      <c r="T820" s="1"/>
      <c r="U820" s="1"/>
    </row>
    <row r="821" spans="2:21" ht="15.75" customHeight="1">
      <c r="B821" s="1"/>
      <c r="C821" s="1"/>
      <c r="D821" s="1"/>
      <c r="E821" s="1"/>
      <c r="F821" s="1"/>
      <c r="G821" s="1"/>
      <c r="H821" s="1"/>
      <c r="I821" s="1"/>
      <c r="J821" s="1"/>
      <c r="K821" s="1"/>
      <c r="L821" s="1"/>
      <c r="M821" s="1"/>
      <c r="N821" s="1"/>
      <c r="O821" s="1"/>
      <c r="P821" s="1"/>
      <c r="Q821" s="1"/>
      <c r="R821" s="1"/>
      <c r="S821" s="1"/>
      <c r="T821" s="1"/>
      <c r="U821" s="1"/>
    </row>
    <row r="822" spans="2:21" ht="15.75" customHeight="1">
      <c r="B822" s="1"/>
      <c r="C822" s="1"/>
      <c r="D822" s="1"/>
      <c r="E822" s="1"/>
      <c r="F822" s="1"/>
      <c r="G822" s="1"/>
      <c r="H822" s="1"/>
      <c r="I822" s="1"/>
      <c r="J822" s="1"/>
      <c r="K822" s="1"/>
      <c r="L822" s="1"/>
      <c r="M822" s="1"/>
      <c r="N822" s="1"/>
      <c r="O822" s="1"/>
      <c r="P822" s="1"/>
      <c r="Q822" s="1"/>
      <c r="R822" s="1"/>
      <c r="S822" s="1"/>
      <c r="T822" s="1"/>
      <c r="U822" s="1"/>
    </row>
    <row r="823" spans="2:21" ht="15.75" customHeight="1">
      <c r="B823" s="1"/>
      <c r="C823" s="1"/>
      <c r="D823" s="1"/>
      <c r="E823" s="1"/>
      <c r="F823" s="1"/>
      <c r="G823" s="1"/>
      <c r="H823" s="1"/>
      <c r="I823" s="1"/>
      <c r="J823" s="1"/>
      <c r="K823" s="1"/>
      <c r="L823" s="1"/>
      <c r="M823" s="1"/>
      <c r="N823" s="1"/>
      <c r="O823" s="1"/>
      <c r="P823" s="1"/>
      <c r="Q823" s="1"/>
      <c r="R823" s="1"/>
      <c r="S823" s="1"/>
      <c r="T823" s="1"/>
      <c r="U823" s="1"/>
    </row>
    <row r="824" spans="2:21" ht="15.75" customHeight="1">
      <c r="B824" s="1"/>
      <c r="C824" s="1"/>
      <c r="D824" s="1"/>
      <c r="E824" s="1"/>
      <c r="F824" s="1"/>
      <c r="G824" s="1"/>
      <c r="H824" s="1"/>
      <c r="I824" s="1"/>
      <c r="J824" s="1"/>
      <c r="K824" s="1"/>
      <c r="L824" s="1"/>
      <c r="M824" s="1"/>
      <c r="N824" s="1"/>
      <c r="O824" s="1"/>
      <c r="P824" s="1"/>
      <c r="Q824" s="1"/>
      <c r="R824" s="1"/>
      <c r="S824" s="1"/>
      <c r="T824" s="1"/>
      <c r="U824" s="1"/>
    </row>
    <row r="825" spans="2:21" ht="15.75" customHeight="1">
      <c r="B825" s="1"/>
      <c r="C825" s="1"/>
      <c r="D825" s="1"/>
      <c r="E825" s="1"/>
      <c r="F825" s="1"/>
      <c r="G825" s="1"/>
      <c r="H825" s="1"/>
      <c r="I825" s="1"/>
      <c r="J825" s="1"/>
      <c r="K825" s="1"/>
      <c r="L825" s="1"/>
      <c r="M825" s="1"/>
      <c r="N825" s="1"/>
      <c r="O825" s="1"/>
      <c r="P825" s="1"/>
      <c r="Q825" s="1"/>
      <c r="R825" s="1"/>
      <c r="S825" s="1"/>
      <c r="T825" s="1"/>
      <c r="U825" s="1"/>
    </row>
    <row r="826" spans="2:21" ht="15.75" customHeight="1">
      <c r="B826" s="1"/>
      <c r="C826" s="1"/>
      <c r="D826" s="1"/>
      <c r="E826" s="1"/>
      <c r="F826" s="1"/>
      <c r="G826" s="1"/>
      <c r="H826" s="1"/>
      <c r="I826" s="1"/>
      <c r="J826" s="1"/>
      <c r="K826" s="1"/>
      <c r="L826" s="1"/>
      <c r="M826" s="1"/>
      <c r="N826" s="1"/>
      <c r="O826" s="1"/>
      <c r="P826" s="1"/>
      <c r="Q826" s="1"/>
      <c r="R826" s="1"/>
      <c r="S826" s="1"/>
      <c r="T826" s="1"/>
      <c r="U826" s="1"/>
    </row>
    <row r="827" spans="2:21" ht="15.75" customHeight="1">
      <c r="B827" s="1"/>
      <c r="C827" s="1"/>
      <c r="D827" s="1"/>
      <c r="E827" s="1"/>
      <c r="F827" s="1"/>
      <c r="G827" s="1"/>
      <c r="H827" s="1"/>
      <c r="I827" s="1"/>
      <c r="J827" s="1"/>
      <c r="K827" s="1"/>
      <c r="L827" s="1"/>
      <c r="M827" s="1"/>
      <c r="N827" s="1"/>
      <c r="O827" s="1"/>
      <c r="P827" s="1"/>
      <c r="Q827" s="1"/>
      <c r="R827" s="1"/>
      <c r="S827" s="1"/>
      <c r="T827" s="1"/>
      <c r="U827" s="1"/>
    </row>
    <row r="828" spans="2:21" ht="15.75" customHeight="1">
      <c r="B828" s="1"/>
      <c r="C828" s="1"/>
      <c r="D828" s="1"/>
      <c r="E828" s="1"/>
      <c r="F828" s="1"/>
      <c r="G828" s="1"/>
      <c r="H828" s="1"/>
      <c r="I828" s="1"/>
      <c r="J828" s="1"/>
      <c r="K828" s="1"/>
      <c r="L828" s="1"/>
      <c r="M828" s="1"/>
      <c r="N828" s="1"/>
      <c r="O828" s="1"/>
      <c r="P828" s="1"/>
      <c r="Q828" s="1"/>
      <c r="R828" s="1"/>
      <c r="S828" s="1"/>
      <c r="T828" s="1"/>
      <c r="U828" s="1"/>
    </row>
    <row r="829" spans="2:21" ht="15.75" customHeight="1">
      <c r="B829" s="1"/>
      <c r="C829" s="1"/>
      <c r="D829" s="1"/>
      <c r="E829" s="1"/>
      <c r="F829" s="1"/>
      <c r="G829" s="1"/>
      <c r="H829" s="1"/>
      <c r="I829" s="1"/>
      <c r="J829" s="1"/>
      <c r="K829" s="1"/>
      <c r="L829" s="1"/>
      <c r="M829" s="1"/>
      <c r="N829" s="1"/>
      <c r="O829" s="1"/>
      <c r="P829" s="1"/>
      <c r="Q829" s="1"/>
      <c r="R829" s="1"/>
      <c r="S829" s="1"/>
      <c r="T829" s="1"/>
      <c r="U829" s="1"/>
    </row>
    <row r="830" spans="2:21" ht="15.75" customHeight="1">
      <c r="B830" s="1"/>
      <c r="C830" s="1"/>
      <c r="D830" s="1"/>
      <c r="E830" s="1"/>
      <c r="F830" s="1"/>
      <c r="G830" s="1"/>
      <c r="H830" s="1"/>
      <c r="I830" s="1"/>
      <c r="J830" s="1"/>
      <c r="K830" s="1"/>
      <c r="L830" s="1"/>
      <c r="M830" s="1"/>
      <c r="N830" s="1"/>
      <c r="O830" s="1"/>
      <c r="P830" s="1"/>
      <c r="Q830" s="1"/>
      <c r="R830" s="1"/>
      <c r="S830" s="1"/>
      <c r="T830" s="1"/>
      <c r="U830" s="1"/>
    </row>
    <row r="831" spans="2:21" ht="15.75" customHeight="1">
      <c r="B831" s="1"/>
      <c r="C831" s="1"/>
      <c r="D831" s="1"/>
      <c r="E831" s="1"/>
      <c r="F831" s="1"/>
      <c r="G831" s="1"/>
      <c r="H831" s="1"/>
      <c r="I831" s="1"/>
      <c r="J831" s="1"/>
      <c r="K831" s="1"/>
      <c r="L831" s="1"/>
      <c r="M831" s="1"/>
      <c r="N831" s="1"/>
      <c r="O831" s="1"/>
      <c r="P831" s="1"/>
      <c r="Q831" s="1"/>
      <c r="R831" s="1"/>
      <c r="S831" s="1"/>
      <c r="T831" s="1"/>
      <c r="U831" s="1"/>
    </row>
    <row r="832" spans="2:21" ht="15.75" customHeight="1">
      <c r="B832" s="1"/>
      <c r="C832" s="1"/>
      <c r="D832" s="1"/>
      <c r="E832" s="1"/>
      <c r="F832" s="1"/>
      <c r="G832" s="1"/>
      <c r="H832" s="1"/>
      <c r="I832" s="1"/>
      <c r="J832" s="1"/>
      <c r="K832" s="1"/>
      <c r="L832" s="1"/>
      <c r="M832" s="1"/>
      <c r="N832" s="1"/>
      <c r="O832" s="1"/>
      <c r="P832" s="1"/>
      <c r="Q832" s="1"/>
      <c r="R832" s="1"/>
      <c r="S832" s="1"/>
      <c r="T832" s="1"/>
      <c r="U832" s="1"/>
    </row>
    <row r="833" spans="2:21" ht="15.75" customHeight="1">
      <c r="B833" s="1"/>
      <c r="C833" s="1"/>
      <c r="D833" s="1"/>
      <c r="E833" s="1"/>
      <c r="F833" s="1"/>
      <c r="G833" s="1"/>
      <c r="H833" s="1"/>
      <c r="I833" s="1"/>
      <c r="J833" s="1"/>
      <c r="K833" s="1"/>
      <c r="L833" s="1"/>
      <c r="M833" s="1"/>
      <c r="N833" s="1"/>
      <c r="O833" s="1"/>
      <c r="P833" s="1"/>
      <c r="Q833" s="1"/>
      <c r="R833" s="1"/>
      <c r="S833" s="1"/>
      <c r="T833" s="1"/>
      <c r="U833" s="1"/>
    </row>
    <row r="834" spans="2:21" ht="15.75" customHeight="1">
      <c r="B834" s="1"/>
      <c r="C834" s="1"/>
      <c r="D834" s="1"/>
      <c r="E834" s="1"/>
      <c r="F834" s="1"/>
      <c r="G834" s="1"/>
      <c r="H834" s="1"/>
      <c r="I834" s="1"/>
      <c r="J834" s="1"/>
      <c r="K834" s="1"/>
      <c r="L834" s="1"/>
      <c r="M834" s="1"/>
      <c r="N834" s="1"/>
      <c r="O834" s="1"/>
      <c r="P834" s="1"/>
      <c r="Q834" s="1"/>
      <c r="R834" s="1"/>
      <c r="S834" s="1"/>
      <c r="T834" s="1"/>
      <c r="U834" s="1"/>
    </row>
    <row r="835" spans="2:21" ht="15.75" customHeight="1">
      <c r="B835" s="1"/>
      <c r="C835" s="1"/>
      <c r="D835" s="1"/>
      <c r="E835" s="1"/>
      <c r="F835" s="1"/>
      <c r="G835" s="1"/>
      <c r="H835" s="1"/>
      <c r="I835" s="1"/>
      <c r="J835" s="1"/>
      <c r="K835" s="1"/>
      <c r="L835" s="1"/>
      <c r="M835" s="1"/>
      <c r="N835" s="1"/>
      <c r="O835" s="1"/>
      <c r="P835" s="1"/>
      <c r="Q835" s="1"/>
      <c r="R835" s="1"/>
      <c r="S835" s="1"/>
      <c r="T835" s="1"/>
      <c r="U835" s="1"/>
    </row>
    <row r="836" spans="2:21" ht="15.75" customHeight="1">
      <c r="B836" s="1"/>
      <c r="C836" s="1"/>
      <c r="D836" s="1"/>
      <c r="E836" s="1"/>
      <c r="F836" s="1"/>
      <c r="G836" s="1"/>
      <c r="H836" s="1"/>
      <c r="I836" s="1"/>
      <c r="J836" s="1"/>
      <c r="K836" s="1"/>
      <c r="L836" s="1"/>
      <c r="M836" s="1"/>
      <c r="N836" s="1"/>
      <c r="O836" s="1"/>
      <c r="P836" s="1"/>
      <c r="Q836" s="1"/>
      <c r="R836" s="1"/>
      <c r="S836" s="1"/>
      <c r="T836" s="1"/>
      <c r="U836" s="1"/>
    </row>
    <row r="837" spans="2:21" ht="15.75" customHeight="1">
      <c r="B837" s="1"/>
      <c r="C837" s="1"/>
      <c r="D837" s="1"/>
      <c r="E837" s="1"/>
      <c r="F837" s="1"/>
      <c r="G837" s="1"/>
      <c r="H837" s="1"/>
      <c r="I837" s="1"/>
      <c r="J837" s="1"/>
      <c r="K837" s="1"/>
      <c r="L837" s="1"/>
      <c r="M837" s="1"/>
      <c r="N837" s="1"/>
      <c r="O837" s="1"/>
      <c r="P837" s="1"/>
      <c r="Q837" s="1"/>
      <c r="R837" s="1"/>
      <c r="S837" s="1"/>
      <c r="T837" s="1"/>
      <c r="U837" s="1"/>
    </row>
    <row r="838" spans="2:21" ht="15.75" customHeight="1">
      <c r="B838" s="1"/>
      <c r="C838" s="1"/>
      <c r="D838" s="1"/>
      <c r="E838" s="1"/>
      <c r="F838" s="1"/>
      <c r="G838" s="1"/>
      <c r="H838" s="1"/>
      <c r="I838" s="1"/>
      <c r="J838" s="1"/>
      <c r="K838" s="1"/>
      <c r="L838" s="1"/>
      <c r="M838" s="1"/>
      <c r="N838" s="1"/>
      <c r="O838" s="1"/>
      <c r="P838" s="1"/>
      <c r="Q838" s="1"/>
      <c r="R838" s="1"/>
      <c r="S838" s="1"/>
      <c r="T838" s="1"/>
      <c r="U838" s="1"/>
    </row>
    <row r="839" spans="2:21" ht="15.75" customHeight="1">
      <c r="B839" s="1"/>
      <c r="C839" s="1"/>
      <c r="D839" s="1"/>
      <c r="E839" s="1"/>
      <c r="F839" s="1"/>
      <c r="G839" s="1"/>
      <c r="H839" s="1"/>
      <c r="I839" s="1"/>
      <c r="J839" s="1"/>
      <c r="K839" s="1"/>
      <c r="L839" s="1"/>
      <c r="M839" s="1"/>
      <c r="N839" s="1"/>
      <c r="O839" s="1"/>
      <c r="P839" s="1"/>
      <c r="Q839" s="1"/>
      <c r="R839" s="1"/>
      <c r="S839" s="1"/>
      <c r="T839" s="1"/>
      <c r="U839" s="1"/>
    </row>
    <row r="840" spans="2:21" ht="15.75" customHeight="1">
      <c r="B840" s="1"/>
      <c r="C840" s="1"/>
      <c r="D840" s="1"/>
      <c r="E840" s="1"/>
      <c r="F840" s="1"/>
      <c r="G840" s="1"/>
      <c r="H840" s="1"/>
      <c r="I840" s="1"/>
      <c r="J840" s="1"/>
      <c r="K840" s="1"/>
      <c r="L840" s="1"/>
      <c r="M840" s="1"/>
      <c r="N840" s="1"/>
      <c r="O840" s="1"/>
      <c r="P840" s="1"/>
      <c r="Q840" s="1"/>
      <c r="R840" s="1"/>
      <c r="S840" s="1"/>
      <c r="T840" s="1"/>
      <c r="U840" s="1"/>
    </row>
    <row r="841" spans="2:21" ht="15.75" customHeight="1">
      <c r="B841" s="1"/>
      <c r="C841" s="1"/>
      <c r="D841" s="1"/>
      <c r="E841" s="1"/>
      <c r="F841" s="1"/>
      <c r="G841" s="1"/>
      <c r="H841" s="1"/>
      <c r="I841" s="1"/>
      <c r="J841" s="1"/>
      <c r="K841" s="1"/>
      <c r="L841" s="1"/>
      <c r="M841" s="1"/>
      <c r="N841" s="1"/>
      <c r="O841" s="1"/>
      <c r="P841" s="1"/>
      <c r="Q841" s="1"/>
      <c r="R841" s="1"/>
      <c r="S841" s="1"/>
      <c r="T841" s="1"/>
      <c r="U841" s="1"/>
    </row>
    <row r="842" spans="2:21" ht="15.75" customHeight="1">
      <c r="B842" s="1"/>
      <c r="C842" s="1"/>
      <c r="D842" s="1"/>
      <c r="E842" s="1"/>
      <c r="F842" s="1"/>
      <c r="G842" s="1"/>
      <c r="H842" s="1"/>
      <c r="I842" s="1"/>
      <c r="J842" s="1"/>
      <c r="K842" s="1"/>
      <c r="L842" s="1"/>
      <c r="M842" s="1"/>
      <c r="N842" s="1"/>
      <c r="O842" s="1"/>
      <c r="P842" s="1"/>
      <c r="Q842" s="1"/>
      <c r="R842" s="1"/>
      <c r="S842" s="1"/>
      <c r="T842" s="1"/>
      <c r="U842" s="1"/>
    </row>
    <row r="843" spans="2:21" ht="15.75" customHeight="1">
      <c r="B843" s="1"/>
      <c r="C843" s="1"/>
      <c r="D843" s="1"/>
      <c r="E843" s="1"/>
      <c r="F843" s="1"/>
      <c r="G843" s="1"/>
      <c r="H843" s="1"/>
      <c r="I843" s="1"/>
      <c r="J843" s="1"/>
      <c r="K843" s="1"/>
      <c r="L843" s="1"/>
      <c r="M843" s="1"/>
      <c r="N843" s="1"/>
      <c r="O843" s="1"/>
      <c r="P843" s="1"/>
      <c r="Q843" s="1"/>
      <c r="R843" s="1"/>
      <c r="S843" s="1"/>
      <c r="T843" s="1"/>
      <c r="U843" s="1"/>
    </row>
    <row r="844" spans="2:21" ht="15.75" customHeight="1">
      <c r="B844" s="1"/>
      <c r="C844" s="1"/>
      <c r="D844" s="1"/>
      <c r="E844" s="1"/>
      <c r="F844" s="1"/>
      <c r="G844" s="1"/>
      <c r="H844" s="1"/>
      <c r="I844" s="1"/>
      <c r="J844" s="1"/>
      <c r="K844" s="1"/>
      <c r="L844" s="1"/>
      <c r="M844" s="1"/>
      <c r="N844" s="1"/>
      <c r="O844" s="1"/>
      <c r="P844" s="1"/>
      <c r="Q844" s="1"/>
      <c r="R844" s="1"/>
      <c r="S844" s="1"/>
      <c r="T844" s="1"/>
      <c r="U844" s="1"/>
    </row>
    <row r="845" spans="2:21" ht="15.75" customHeight="1">
      <c r="B845" s="1"/>
      <c r="C845" s="1"/>
      <c r="D845" s="1"/>
      <c r="E845" s="1"/>
      <c r="F845" s="1"/>
      <c r="G845" s="1"/>
      <c r="H845" s="1"/>
      <c r="I845" s="1"/>
      <c r="J845" s="1"/>
      <c r="K845" s="1"/>
      <c r="L845" s="1"/>
      <c r="M845" s="1"/>
      <c r="N845" s="1"/>
      <c r="O845" s="1"/>
      <c r="P845" s="1"/>
      <c r="Q845" s="1"/>
      <c r="R845" s="1"/>
      <c r="S845" s="1"/>
      <c r="T845" s="1"/>
      <c r="U845" s="1"/>
    </row>
    <row r="846" spans="2:21" ht="15.75" customHeight="1">
      <c r="B846" s="1"/>
      <c r="C846" s="1"/>
      <c r="D846" s="1"/>
      <c r="E846" s="1"/>
      <c r="F846" s="1"/>
      <c r="G846" s="1"/>
      <c r="H846" s="1"/>
      <c r="I846" s="1"/>
      <c r="J846" s="1"/>
      <c r="K846" s="1"/>
      <c r="L846" s="1"/>
      <c r="M846" s="1"/>
      <c r="N846" s="1"/>
      <c r="O846" s="1"/>
      <c r="P846" s="1"/>
      <c r="Q846" s="1"/>
      <c r="R846" s="1"/>
      <c r="S846" s="1"/>
      <c r="T846" s="1"/>
      <c r="U846" s="1"/>
    </row>
    <row r="847" spans="2:21" ht="15.75" customHeight="1">
      <c r="B847" s="1"/>
      <c r="C847" s="1"/>
      <c r="D847" s="1"/>
      <c r="E847" s="1"/>
      <c r="F847" s="1"/>
      <c r="G847" s="1"/>
      <c r="H847" s="1"/>
      <c r="I847" s="1"/>
      <c r="J847" s="1"/>
      <c r="K847" s="1"/>
      <c r="L847" s="1"/>
      <c r="M847" s="1"/>
      <c r="N847" s="1"/>
      <c r="O847" s="1"/>
      <c r="P847" s="1"/>
      <c r="Q847" s="1"/>
      <c r="R847" s="1"/>
      <c r="S847" s="1"/>
      <c r="T847" s="1"/>
      <c r="U847" s="1"/>
    </row>
    <row r="848" spans="2:21" ht="15.75" customHeight="1">
      <c r="B848" s="1"/>
      <c r="C848" s="1"/>
      <c r="D848" s="1"/>
      <c r="E848" s="1"/>
      <c r="F848" s="1"/>
      <c r="G848" s="1"/>
      <c r="H848" s="1"/>
      <c r="I848" s="1"/>
      <c r="J848" s="1"/>
      <c r="K848" s="1"/>
      <c r="L848" s="1"/>
      <c r="M848" s="1"/>
      <c r="N848" s="1"/>
      <c r="O848" s="1"/>
      <c r="P848" s="1"/>
      <c r="Q848" s="1"/>
      <c r="R848" s="1"/>
      <c r="S848" s="1"/>
      <c r="T848" s="1"/>
      <c r="U848" s="1"/>
    </row>
    <row r="849" spans="2:21" ht="15.75" customHeight="1">
      <c r="B849" s="1"/>
      <c r="C849" s="1"/>
      <c r="D849" s="1"/>
      <c r="E849" s="1"/>
      <c r="F849" s="1"/>
      <c r="G849" s="1"/>
      <c r="H849" s="1"/>
      <c r="I849" s="1"/>
      <c r="J849" s="1"/>
      <c r="K849" s="1"/>
      <c r="L849" s="1"/>
      <c r="M849" s="1"/>
      <c r="N849" s="1"/>
      <c r="O849" s="1"/>
      <c r="P849" s="1"/>
      <c r="Q849" s="1"/>
      <c r="R849" s="1"/>
      <c r="S849" s="1"/>
      <c r="T849" s="1"/>
      <c r="U849" s="1"/>
    </row>
    <row r="850" spans="2:21" ht="15.75" customHeight="1">
      <c r="B850" s="1"/>
      <c r="C850" s="1"/>
      <c r="D850" s="1"/>
      <c r="E850" s="1"/>
      <c r="F850" s="1"/>
      <c r="G850" s="1"/>
      <c r="H850" s="1"/>
      <c r="I850" s="1"/>
      <c r="J850" s="1"/>
      <c r="K850" s="1"/>
      <c r="L850" s="1"/>
      <c r="M850" s="1"/>
      <c r="N850" s="1"/>
      <c r="O850" s="1"/>
      <c r="P850" s="1"/>
      <c r="Q850" s="1"/>
      <c r="R850" s="1"/>
      <c r="S850" s="1"/>
      <c r="T850" s="1"/>
      <c r="U850" s="1"/>
    </row>
    <row r="851" spans="2:21" ht="15.75" customHeight="1">
      <c r="B851" s="1"/>
      <c r="C851" s="1"/>
      <c r="D851" s="1"/>
      <c r="E851" s="1"/>
      <c r="F851" s="1"/>
      <c r="G851" s="1"/>
      <c r="H851" s="1"/>
      <c r="I851" s="1"/>
      <c r="J851" s="1"/>
      <c r="K851" s="1"/>
      <c r="L851" s="1"/>
      <c r="M851" s="1"/>
      <c r="N851" s="1"/>
      <c r="O851" s="1"/>
      <c r="P851" s="1"/>
      <c r="Q851" s="1"/>
      <c r="R851" s="1"/>
      <c r="S851" s="1"/>
      <c r="T851" s="1"/>
      <c r="U851" s="1"/>
    </row>
    <row r="852" spans="2:21" ht="15.75" customHeight="1">
      <c r="B852" s="1"/>
      <c r="C852" s="1"/>
      <c r="D852" s="1"/>
      <c r="E852" s="1"/>
      <c r="F852" s="1"/>
      <c r="G852" s="1"/>
      <c r="H852" s="1"/>
      <c r="I852" s="1"/>
      <c r="J852" s="1"/>
      <c r="K852" s="1"/>
      <c r="L852" s="1"/>
      <c r="M852" s="1"/>
      <c r="N852" s="1"/>
      <c r="O852" s="1"/>
      <c r="P852" s="1"/>
      <c r="Q852" s="1"/>
      <c r="R852" s="1"/>
      <c r="S852" s="1"/>
      <c r="T852" s="1"/>
      <c r="U852" s="1"/>
    </row>
    <row r="853" spans="2:21" ht="15.75" customHeight="1">
      <c r="B853" s="1"/>
      <c r="C853" s="1"/>
      <c r="D853" s="1"/>
      <c r="E853" s="1"/>
      <c r="F853" s="1"/>
      <c r="G853" s="1"/>
      <c r="H853" s="1"/>
      <c r="I853" s="1"/>
      <c r="J853" s="1"/>
      <c r="K853" s="1"/>
      <c r="L853" s="1"/>
      <c r="M853" s="1"/>
      <c r="N853" s="1"/>
      <c r="O853" s="1"/>
      <c r="P853" s="1"/>
      <c r="Q853" s="1"/>
      <c r="R853" s="1"/>
      <c r="S853" s="1"/>
      <c r="T853" s="1"/>
      <c r="U853" s="1"/>
    </row>
    <row r="854" spans="2:21" ht="15.75" customHeight="1">
      <c r="B854" s="1"/>
      <c r="C854" s="1"/>
      <c r="D854" s="1"/>
      <c r="E854" s="1"/>
      <c r="F854" s="1"/>
      <c r="G854" s="1"/>
      <c r="H854" s="1"/>
      <c r="I854" s="1"/>
      <c r="J854" s="1"/>
      <c r="K854" s="1"/>
      <c r="L854" s="1"/>
      <c r="M854" s="1"/>
      <c r="N854" s="1"/>
      <c r="O854" s="1"/>
      <c r="P854" s="1"/>
      <c r="Q854" s="1"/>
      <c r="R854" s="1"/>
      <c r="S854" s="1"/>
      <c r="T854" s="1"/>
      <c r="U854" s="1"/>
    </row>
    <row r="855" spans="2:21" ht="15.75" customHeight="1">
      <c r="B855" s="1"/>
      <c r="C855" s="1"/>
      <c r="D855" s="1"/>
      <c r="E855" s="1"/>
      <c r="F855" s="1"/>
      <c r="G855" s="1"/>
      <c r="H855" s="1"/>
      <c r="I855" s="1"/>
      <c r="J855" s="1"/>
      <c r="K855" s="1"/>
      <c r="L855" s="1"/>
      <c r="M855" s="1"/>
      <c r="N855" s="1"/>
      <c r="O855" s="1"/>
      <c r="P855" s="1"/>
      <c r="Q855" s="1"/>
      <c r="R855" s="1"/>
      <c r="S855" s="1"/>
      <c r="T855" s="1"/>
      <c r="U855" s="1"/>
    </row>
    <row r="856" spans="2:21" ht="15.75" customHeight="1">
      <c r="B856" s="1"/>
      <c r="C856" s="1"/>
      <c r="D856" s="1"/>
      <c r="E856" s="1"/>
      <c r="F856" s="1"/>
      <c r="G856" s="1"/>
      <c r="H856" s="1"/>
      <c r="I856" s="1"/>
      <c r="J856" s="1"/>
      <c r="K856" s="1"/>
      <c r="L856" s="1"/>
      <c r="M856" s="1"/>
      <c r="N856" s="1"/>
      <c r="O856" s="1"/>
      <c r="P856" s="1"/>
      <c r="Q856" s="1"/>
      <c r="R856" s="1"/>
      <c r="S856" s="1"/>
      <c r="T856" s="1"/>
      <c r="U856" s="1"/>
    </row>
    <row r="857" spans="2:21" ht="15.75" customHeight="1">
      <c r="B857" s="1"/>
      <c r="C857" s="1"/>
      <c r="D857" s="1"/>
      <c r="E857" s="1"/>
      <c r="F857" s="1"/>
      <c r="G857" s="1"/>
      <c r="H857" s="1"/>
      <c r="I857" s="1"/>
      <c r="J857" s="1"/>
      <c r="K857" s="1"/>
      <c r="L857" s="1"/>
      <c r="M857" s="1"/>
      <c r="N857" s="1"/>
      <c r="O857" s="1"/>
      <c r="P857" s="1"/>
      <c r="Q857" s="1"/>
      <c r="R857" s="1"/>
      <c r="S857" s="1"/>
      <c r="T857" s="1"/>
      <c r="U857" s="1"/>
    </row>
    <row r="858" spans="2:21" ht="15.75" customHeight="1">
      <c r="B858" s="1"/>
      <c r="C858" s="1"/>
      <c r="D858" s="1"/>
      <c r="E858" s="1"/>
      <c r="F858" s="1"/>
      <c r="G858" s="1"/>
      <c r="H858" s="1"/>
      <c r="I858" s="1"/>
      <c r="J858" s="1"/>
      <c r="K858" s="1"/>
      <c r="L858" s="1"/>
      <c r="M858" s="1"/>
      <c r="N858" s="1"/>
      <c r="O858" s="1"/>
      <c r="P858" s="1"/>
      <c r="Q858" s="1"/>
      <c r="R858" s="1"/>
      <c r="S858" s="1"/>
      <c r="T858" s="1"/>
      <c r="U858" s="1"/>
    </row>
    <row r="859" spans="2:21" ht="15.75" customHeight="1">
      <c r="B859" s="1"/>
      <c r="C859" s="1"/>
      <c r="D859" s="1"/>
      <c r="E859" s="1"/>
      <c r="F859" s="1"/>
      <c r="G859" s="1"/>
      <c r="H859" s="1"/>
      <c r="I859" s="1"/>
      <c r="J859" s="1"/>
      <c r="K859" s="1"/>
      <c r="L859" s="1"/>
      <c r="M859" s="1"/>
      <c r="N859" s="1"/>
      <c r="O859" s="1"/>
      <c r="P859" s="1"/>
      <c r="Q859" s="1"/>
      <c r="R859" s="1"/>
      <c r="S859" s="1"/>
      <c r="T859" s="1"/>
      <c r="U859" s="1"/>
    </row>
    <row r="860" spans="2:21" ht="15.75" customHeight="1">
      <c r="B860" s="1"/>
      <c r="C860" s="1"/>
      <c r="D860" s="1"/>
      <c r="E860" s="1"/>
      <c r="F860" s="1"/>
      <c r="G860" s="1"/>
      <c r="H860" s="1"/>
      <c r="I860" s="1"/>
      <c r="J860" s="1"/>
      <c r="K860" s="1"/>
      <c r="L860" s="1"/>
      <c r="M860" s="1"/>
      <c r="N860" s="1"/>
      <c r="O860" s="1"/>
      <c r="P860" s="1"/>
      <c r="Q860" s="1"/>
      <c r="R860" s="1"/>
      <c r="S860" s="1"/>
      <c r="T860" s="1"/>
      <c r="U860" s="1"/>
    </row>
    <row r="861" spans="2:21" ht="15.75" customHeight="1">
      <c r="B861" s="1"/>
      <c r="C861" s="1"/>
      <c r="D861" s="1"/>
      <c r="E861" s="1"/>
      <c r="F861" s="1"/>
      <c r="G861" s="1"/>
      <c r="H861" s="1"/>
      <c r="I861" s="1"/>
      <c r="J861" s="1"/>
      <c r="K861" s="1"/>
      <c r="L861" s="1"/>
      <c r="M861" s="1"/>
      <c r="N861" s="1"/>
      <c r="O861" s="1"/>
      <c r="P861" s="1"/>
      <c r="Q861" s="1"/>
      <c r="R861" s="1"/>
      <c r="S861" s="1"/>
      <c r="T861" s="1"/>
      <c r="U861" s="1"/>
    </row>
    <row r="862" spans="2:21" ht="15.75" customHeight="1">
      <c r="B862" s="1"/>
      <c r="C862" s="1"/>
      <c r="D862" s="1"/>
      <c r="E862" s="1"/>
      <c r="F862" s="1"/>
      <c r="G862" s="1"/>
      <c r="H862" s="1"/>
      <c r="I862" s="1"/>
      <c r="J862" s="1"/>
      <c r="K862" s="1"/>
      <c r="L862" s="1"/>
      <c r="M862" s="1"/>
      <c r="N862" s="1"/>
      <c r="O862" s="1"/>
      <c r="P862" s="1"/>
      <c r="Q862" s="1"/>
      <c r="R862" s="1"/>
      <c r="S862" s="1"/>
      <c r="T862" s="1"/>
      <c r="U862" s="1"/>
    </row>
    <row r="863" spans="2:21" ht="15.75" customHeight="1">
      <c r="B863" s="1"/>
      <c r="C863" s="1"/>
      <c r="D863" s="1"/>
      <c r="E863" s="1"/>
      <c r="F863" s="1"/>
      <c r="G863" s="1"/>
      <c r="H863" s="1"/>
      <c r="I863" s="1"/>
      <c r="J863" s="1"/>
      <c r="K863" s="1"/>
      <c r="L863" s="1"/>
      <c r="M863" s="1"/>
      <c r="N863" s="1"/>
      <c r="O863" s="1"/>
      <c r="P863" s="1"/>
      <c r="Q863" s="1"/>
      <c r="R863" s="1"/>
      <c r="S863" s="1"/>
      <c r="T863" s="1"/>
      <c r="U863" s="1"/>
    </row>
    <row r="864" spans="2:21" ht="15.75" customHeight="1">
      <c r="B864" s="1"/>
      <c r="C864" s="1"/>
      <c r="D864" s="1"/>
      <c r="E864" s="1"/>
      <c r="F864" s="1"/>
      <c r="G864" s="1"/>
      <c r="H864" s="1"/>
      <c r="I864" s="1"/>
      <c r="J864" s="1"/>
      <c r="K864" s="1"/>
      <c r="L864" s="1"/>
      <c r="M864" s="1"/>
      <c r="N864" s="1"/>
      <c r="O864" s="1"/>
      <c r="P864" s="1"/>
      <c r="Q864" s="1"/>
      <c r="R864" s="1"/>
      <c r="S864" s="1"/>
      <c r="T864" s="1"/>
      <c r="U864" s="1"/>
    </row>
    <row r="865" spans="2:21" ht="15.75" customHeight="1">
      <c r="B865" s="1"/>
      <c r="C865" s="1"/>
      <c r="D865" s="1"/>
      <c r="E865" s="1"/>
      <c r="F865" s="1"/>
      <c r="G865" s="1"/>
      <c r="H865" s="1"/>
      <c r="I865" s="1"/>
      <c r="J865" s="1"/>
      <c r="K865" s="1"/>
      <c r="L865" s="1"/>
      <c r="M865" s="1"/>
      <c r="N865" s="1"/>
      <c r="O865" s="1"/>
      <c r="P865" s="1"/>
      <c r="Q865" s="1"/>
      <c r="R865" s="1"/>
      <c r="S865" s="1"/>
      <c r="T865" s="1"/>
      <c r="U865" s="1"/>
    </row>
    <row r="866" spans="2:21" ht="15.75" customHeight="1">
      <c r="B866" s="1"/>
      <c r="C866" s="1"/>
      <c r="D866" s="1"/>
      <c r="E866" s="1"/>
      <c r="F866" s="1"/>
      <c r="G866" s="1"/>
      <c r="H866" s="1"/>
      <c r="I866" s="1"/>
      <c r="J866" s="1"/>
      <c r="K866" s="1"/>
      <c r="L866" s="1"/>
      <c r="M866" s="1"/>
      <c r="N866" s="1"/>
      <c r="O866" s="1"/>
      <c r="P866" s="1"/>
      <c r="Q866" s="1"/>
      <c r="R866" s="1"/>
      <c r="S866" s="1"/>
      <c r="T866" s="1"/>
      <c r="U866" s="1"/>
    </row>
    <row r="867" spans="2:21" ht="15.75" customHeight="1">
      <c r="B867" s="1"/>
      <c r="C867" s="1"/>
      <c r="D867" s="1"/>
      <c r="E867" s="1"/>
      <c r="F867" s="1"/>
      <c r="G867" s="1"/>
      <c r="H867" s="1"/>
      <c r="I867" s="1"/>
      <c r="J867" s="1"/>
      <c r="K867" s="1"/>
      <c r="L867" s="1"/>
      <c r="M867" s="1"/>
      <c r="N867" s="1"/>
      <c r="O867" s="1"/>
      <c r="P867" s="1"/>
      <c r="Q867" s="1"/>
      <c r="R867" s="1"/>
      <c r="S867" s="1"/>
      <c r="T867" s="1"/>
      <c r="U867" s="1"/>
    </row>
    <row r="868" spans="2:21" ht="15.75" customHeight="1">
      <c r="B868" s="1"/>
      <c r="C868" s="1"/>
      <c r="D868" s="1"/>
      <c r="E868" s="1"/>
      <c r="F868" s="1"/>
      <c r="G868" s="1"/>
      <c r="H868" s="1"/>
      <c r="I868" s="1"/>
      <c r="J868" s="1"/>
      <c r="K868" s="1"/>
      <c r="L868" s="1"/>
      <c r="M868" s="1"/>
      <c r="N868" s="1"/>
      <c r="O868" s="1"/>
      <c r="P868" s="1"/>
      <c r="Q868" s="1"/>
      <c r="R868" s="1"/>
      <c r="S868" s="1"/>
      <c r="T868" s="1"/>
      <c r="U868" s="1"/>
    </row>
    <row r="869" spans="2:21" ht="15.75" customHeight="1">
      <c r="B869" s="1"/>
      <c r="C869" s="1"/>
      <c r="D869" s="1"/>
      <c r="E869" s="1"/>
      <c r="F869" s="1"/>
      <c r="G869" s="1"/>
      <c r="H869" s="1"/>
      <c r="I869" s="1"/>
      <c r="J869" s="1"/>
      <c r="K869" s="1"/>
      <c r="L869" s="1"/>
      <c r="M869" s="1"/>
      <c r="N869" s="1"/>
      <c r="O869" s="1"/>
      <c r="P869" s="1"/>
      <c r="Q869" s="1"/>
      <c r="R869" s="1"/>
      <c r="S869" s="1"/>
      <c r="T869" s="1"/>
      <c r="U869" s="1"/>
    </row>
    <row r="870" spans="2:21" ht="15.75" customHeight="1">
      <c r="B870" s="1"/>
      <c r="C870" s="1"/>
      <c r="D870" s="1"/>
      <c r="E870" s="1"/>
      <c r="F870" s="1"/>
      <c r="G870" s="1"/>
      <c r="H870" s="1"/>
      <c r="I870" s="1"/>
      <c r="J870" s="1"/>
      <c r="K870" s="1"/>
      <c r="L870" s="1"/>
      <c r="M870" s="1"/>
      <c r="N870" s="1"/>
      <c r="O870" s="1"/>
      <c r="P870" s="1"/>
      <c r="Q870" s="1"/>
      <c r="R870" s="1"/>
      <c r="S870" s="1"/>
      <c r="T870" s="1"/>
      <c r="U870" s="1"/>
    </row>
    <row r="871" spans="2:21" ht="15.75" customHeight="1">
      <c r="B871" s="1"/>
      <c r="C871" s="1"/>
      <c r="D871" s="1"/>
      <c r="E871" s="1"/>
      <c r="F871" s="1"/>
      <c r="G871" s="1"/>
      <c r="H871" s="1"/>
      <c r="I871" s="1"/>
      <c r="J871" s="1"/>
      <c r="K871" s="1"/>
      <c r="L871" s="1"/>
      <c r="M871" s="1"/>
      <c r="N871" s="1"/>
      <c r="O871" s="1"/>
      <c r="P871" s="1"/>
      <c r="Q871" s="1"/>
      <c r="R871" s="1"/>
      <c r="S871" s="1"/>
      <c r="T871" s="1"/>
      <c r="U871" s="1"/>
    </row>
    <row r="872" spans="2:21" ht="15.75" customHeight="1">
      <c r="B872" s="1"/>
      <c r="C872" s="1"/>
      <c r="D872" s="1"/>
      <c r="E872" s="1"/>
      <c r="F872" s="1"/>
      <c r="G872" s="1"/>
      <c r="H872" s="1"/>
      <c r="I872" s="1"/>
      <c r="J872" s="1"/>
      <c r="K872" s="1"/>
      <c r="L872" s="1"/>
      <c r="M872" s="1"/>
      <c r="N872" s="1"/>
      <c r="O872" s="1"/>
      <c r="P872" s="1"/>
      <c r="Q872" s="1"/>
      <c r="R872" s="1"/>
      <c r="S872" s="1"/>
      <c r="T872" s="1"/>
      <c r="U872" s="1"/>
    </row>
    <row r="873" spans="2:21" ht="15.75" customHeight="1">
      <c r="B873" s="1"/>
      <c r="C873" s="1"/>
      <c r="D873" s="1"/>
      <c r="E873" s="1"/>
      <c r="F873" s="1"/>
      <c r="G873" s="1"/>
      <c r="H873" s="1"/>
      <c r="I873" s="1"/>
      <c r="J873" s="1"/>
      <c r="K873" s="1"/>
      <c r="L873" s="1"/>
      <c r="M873" s="1"/>
      <c r="N873" s="1"/>
      <c r="O873" s="1"/>
      <c r="P873" s="1"/>
      <c r="Q873" s="1"/>
      <c r="R873" s="1"/>
      <c r="S873" s="1"/>
      <c r="T873" s="1"/>
      <c r="U873" s="1"/>
    </row>
    <row r="874" spans="2:21" ht="15.75" customHeight="1">
      <c r="B874" s="1"/>
      <c r="C874" s="1"/>
      <c r="D874" s="1"/>
      <c r="E874" s="1"/>
      <c r="F874" s="1"/>
      <c r="G874" s="1"/>
      <c r="H874" s="1"/>
      <c r="I874" s="1"/>
      <c r="J874" s="1"/>
      <c r="K874" s="1"/>
      <c r="L874" s="1"/>
      <c r="M874" s="1"/>
      <c r="N874" s="1"/>
      <c r="O874" s="1"/>
      <c r="P874" s="1"/>
      <c r="Q874" s="1"/>
      <c r="R874" s="1"/>
      <c r="S874" s="1"/>
      <c r="T874" s="1"/>
      <c r="U874" s="1"/>
    </row>
    <row r="875" spans="2:21" ht="15.75" customHeight="1">
      <c r="B875" s="1"/>
      <c r="C875" s="1"/>
      <c r="D875" s="1"/>
      <c r="E875" s="1"/>
      <c r="F875" s="1"/>
      <c r="G875" s="1"/>
      <c r="H875" s="1"/>
      <c r="I875" s="1"/>
      <c r="J875" s="1"/>
      <c r="K875" s="1"/>
      <c r="L875" s="1"/>
      <c r="M875" s="1"/>
      <c r="N875" s="1"/>
      <c r="O875" s="1"/>
      <c r="P875" s="1"/>
      <c r="Q875" s="1"/>
      <c r="R875" s="1"/>
      <c r="S875" s="1"/>
      <c r="T875" s="1"/>
      <c r="U875" s="1"/>
    </row>
    <row r="876" spans="2:21" ht="15.75" customHeight="1">
      <c r="B876" s="1"/>
      <c r="C876" s="1"/>
      <c r="D876" s="1"/>
      <c r="E876" s="1"/>
      <c r="F876" s="1"/>
      <c r="G876" s="1"/>
      <c r="H876" s="1"/>
      <c r="I876" s="1"/>
      <c r="J876" s="1"/>
      <c r="K876" s="1"/>
      <c r="L876" s="1"/>
      <c r="M876" s="1"/>
      <c r="N876" s="1"/>
      <c r="O876" s="1"/>
      <c r="P876" s="1"/>
      <c r="Q876" s="1"/>
      <c r="R876" s="1"/>
      <c r="S876" s="1"/>
      <c r="T876" s="1"/>
      <c r="U876" s="1"/>
    </row>
    <row r="877" spans="2:21" ht="15.75" customHeight="1">
      <c r="B877" s="1"/>
      <c r="C877" s="1"/>
      <c r="D877" s="1"/>
      <c r="E877" s="1"/>
      <c r="F877" s="1"/>
      <c r="G877" s="1"/>
      <c r="H877" s="1"/>
      <c r="I877" s="1"/>
      <c r="J877" s="1"/>
      <c r="K877" s="1"/>
      <c r="L877" s="1"/>
      <c r="M877" s="1"/>
      <c r="N877" s="1"/>
      <c r="O877" s="1"/>
      <c r="P877" s="1"/>
      <c r="Q877" s="1"/>
      <c r="R877" s="1"/>
      <c r="S877" s="1"/>
      <c r="T877" s="1"/>
      <c r="U877" s="1"/>
    </row>
    <row r="878" spans="2:21" ht="15.75" customHeight="1">
      <c r="B878" s="1"/>
      <c r="C878" s="1"/>
      <c r="D878" s="1"/>
      <c r="E878" s="1"/>
      <c r="F878" s="1"/>
      <c r="G878" s="1"/>
      <c r="H878" s="1"/>
      <c r="I878" s="1"/>
      <c r="J878" s="1"/>
      <c r="K878" s="1"/>
      <c r="L878" s="1"/>
      <c r="M878" s="1"/>
      <c r="N878" s="1"/>
      <c r="O878" s="1"/>
      <c r="P878" s="1"/>
      <c r="Q878" s="1"/>
      <c r="R878" s="1"/>
      <c r="S878" s="1"/>
      <c r="T878" s="1"/>
      <c r="U878" s="1"/>
    </row>
    <row r="879" spans="2:21" ht="15.75" customHeight="1">
      <c r="B879" s="1"/>
      <c r="C879" s="1"/>
      <c r="D879" s="1"/>
      <c r="E879" s="1"/>
      <c r="F879" s="1"/>
      <c r="G879" s="1"/>
      <c r="H879" s="1"/>
      <c r="I879" s="1"/>
      <c r="J879" s="1"/>
      <c r="K879" s="1"/>
      <c r="L879" s="1"/>
      <c r="M879" s="1"/>
      <c r="N879" s="1"/>
      <c r="O879" s="1"/>
      <c r="P879" s="1"/>
      <c r="Q879" s="1"/>
      <c r="R879" s="1"/>
      <c r="S879" s="1"/>
      <c r="T879" s="1"/>
      <c r="U879" s="1"/>
    </row>
    <row r="880" spans="2:21" ht="15.75" customHeight="1">
      <c r="B880" s="1"/>
      <c r="C880" s="1"/>
      <c r="D880" s="1"/>
      <c r="E880" s="1"/>
      <c r="F880" s="1"/>
      <c r="G880" s="1"/>
      <c r="H880" s="1"/>
      <c r="I880" s="1"/>
      <c r="J880" s="1"/>
      <c r="K880" s="1"/>
      <c r="L880" s="1"/>
      <c r="M880" s="1"/>
      <c r="N880" s="1"/>
      <c r="O880" s="1"/>
      <c r="P880" s="1"/>
      <c r="Q880" s="1"/>
      <c r="R880" s="1"/>
      <c r="S880" s="1"/>
      <c r="T880" s="1"/>
      <c r="U880" s="1"/>
    </row>
    <row r="881" spans="2:21" ht="15.75" customHeight="1">
      <c r="B881" s="1"/>
      <c r="C881" s="1"/>
      <c r="D881" s="1"/>
      <c r="E881" s="1"/>
      <c r="F881" s="1"/>
      <c r="G881" s="1"/>
      <c r="H881" s="1"/>
      <c r="I881" s="1"/>
      <c r="J881" s="1"/>
      <c r="K881" s="1"/>
      <c r="L881" s="1"/>
      <c r="M881" s="1"/>
      <c r="N881" s="1"/>
      <c r="O881" s="1"/>
      <c r="P881" s="1"/>
      <c r="Q881" s="1"/>
      <c r="R881" s="1"/>
      <c r="S881" s="1"/>
      <c r="T881" s="1"/>
      <c r="U881" s="1"/>
    </row>
    <row r="882" spans="2:21" ht="15.75" customHeight="1">
      <c r="B882" s="1"/>
      <c r="C882" s="1"/>
      <c r="D882" s="1"/>
      <c r="E882" s="1"/>
      <c r="F882" s="1"/>
      <c r="G882" s="1"/>
      <c r="H882" s="1"/>
      <c r="I882" s="1"/>
      <c r="J882" s="1"/>
      <c r="K882" s="1"/>
      <c r="L882" s="1"/>
      <c r="M882" s="1"/>
      <c r="N882" s="1"/>
      <c r="O882" s="1"/>
      <c r="P882" s="1"/>
      <c r="Q882" s="1"/>
      <c r="R882" s="1"/>
      <c r="S882" s="1"/>
      <c r="T882" s="1"/>
      <c r="U882" s="1"/>
    </row>
    <row r="883" spans="2:21" ht="15.75" customHeight="1">
      <c r="B883" s="1"/>
      <c r="C883" s="1"/>
      <c r="D883" s="1"/>
      <c r="E883" s="1"/>
      <c r="F883" s="1"/>
      <c r="G883" s="1"/>
      <c r="H883" s="1"/>
      <c r="I883" s="1"/>
      <c r="J883" s="1"/>
      <c r="K883" s="1"/>
      <c r="L883" s="1"/>
      <c r="M883" s="1"/>
      <c r="N883" s="1"/>
      <c r="O883" s="1"/>
      <c r="P883" s="1"/>
      <c r="Q883" s="1"/>
      <c r="R883" s="1"/>
      <c r="S883" s="1"/>
      <c r="T883" s="1"/>
      <c r="U883" s="1"/>
    </row>
    <row r="884" spans="2:21" ht="15.75" customHeight="1">
      <c r="B884" s="1"/>
      <c r="C884" s="1"/>
      <c r="D884" s="1"/>
      <c r="E884" s="1"/>
      <c r="F884" s="1"/>
      <c r="G884" s="1"/>
      <c r="H884" s="1"/>
      <c r="I884" s="1"/>
      <c r="J884" s="1"/>
      <c r="K884" s="1"/>
      <c r="L884" s="1"/>
      <c r="M884" s="1"/>
      <c r="N884" s="1"/>
      <c r="O884" s="1"/>
      <c r="P884" s="1"/>
      <c r="Q884" s="1"/>
      <c r="R884" s="1"/>
      <c r="S884" s="1"/>
      <c r="T884" s="1"/>
      <c r="U884" s="1"/>
    </row>
    <row r="885" spans="2:21" ht="15.75" customHeight="1">
      <c r="B885" s="1"/>
      <c r="C885" s="1"/>
      <c r="D885" s="1"/>
      <c r="E885" s="1"/>
      <c r="F885" s="1"/>
      <c r="G885" s="1"/>
      <c r="H885" s="1"/>
      <c r="I885" s="1"/>
      <c r="J885" s="1"/>
      <c r="K885" s="1"/>
      <c r="L885" s="1"/>
      <c r="M885" s="1"/>
      <c r="N885" s="1"/>
      <c r="O885" s="1"/>
      <c r="P885" s="1"/>
      <c r="Q885" s="1"/>
      <c r="R885" s="1"/>
      <c r="S885" s="1"/>
      <c r="T885" s="1"/>
      <c r="U885" s="1"/>
    </row>
    <row r="886" spans="2:21" ht="15.75" customHeight="1">
      <c r="B886" s="1"/>
      <c r="C886" s="1"/>
      <c r="D886" s="1"/>
      <c r="E886" s="1"/>
      <c r="F886" s="1"/>
      <c r="G886" s="1"/>
      <c r="H886" s="1"/>
      <c r="I886" s="1"/>
      <c r="J886" s="1"/>
      <c r="K886" s="1"/>
      <c r="L886" s="1"/>
      <c r="M886" s="1"/>
      <c r="N886" s="1"/>
      <c r="O886" s="1"/>
      <c r="P886" s="1"/>
      <c r="Q886" s="1"/>
      <c r="R886" s="1"/>
      <c r="S886" s="1"/>
      <c r="T886" s="1"/>
      <c r="U886" s="1"/>
    </row>
    <row r="887" spans="2:21" ht="15.75" customHeight="1">
      <c r="B887" s="1"/>
      <c r="C887" s="1"/>
      <c r="D887" s="1"/>
      <c r="E887" s="1"/>
      <c r="F887" s="1"/>
      <c r="G887" s="1"/>
      <c r="H887" s="1"/>
      <c r="I887" s="1"/>
      <c r="J887" s="1"/>
      <c r="K887" s="1"/>
      <c r="L887" s="1"/>
      <c r="M887" s="1"/>
      <c r="N887" s="1"/>
      <c r="O887" s="1"/>
      <c r="P887" s="1"/>
      <c r="Q887" s="1"/>
      <c r="R887" s="1"/>
      <c r="S887" s="1"/>
      <c r="T887" s="1"/>
      <c r="U887" s="1"/>
    </row>
    <row r="888" spans="2:21" ht="15.75" customHeight="1">
      <c r="B888" s="1"/>
      <c r="C888" s="1"/>
      <c r="D888" s="1"/>
      <c r="E888" s="1"/>
      <c r="F888" s="1"/>
      <c r="G888" s="1"/>
      <c r="H888" s="1"/>
      <c r="I888" s="1"/>
      <c r="J888" s="1"/>
      <c r="K888" s="1"/>
      <c r="L888" s="1"/>
      <c r="M888" s="1"/>
      <c r="N888" s="1"/>
      <c r="O888" s="1"/>
      <c r="P888" s="1"/>
      <c r="Q888" s="1"/>
      <c r="R888" s="1"/>
      <c r="S888" s="1"/>
      <c r="T888" s="1"/>
      <c r="U888" s="1"/>
    </row>
    <row r="889" spans="2:21" ht="15.75" customHeight="1">
      <c r="B889" s="1"/>
      <c r="C889" s="1"/>
      <c r="D889" s="1"/>
      <c r="E889" s="1"/>
      <c r="F889" s="1"/>
      <c r="G889" s="1"/>
      <c r="H889" s="1"/>
      <c r="I889" s="1"/>
      <c r="J889" s="1"/>
      <c r="K889" s="1"/>
      <c r="L889" s="1"/>
      <c r="M889" s="1"/>
      <c r="N889" s="1"/>
      <c r="O889" s="1"/>
      <c r="P889" s="1"/>
      <c r="Q889" s="1"/>
      <c r="R889" s="1"/>
      <c r="S889" s="1"/>
      <c r="T889" s="1"/>
      <c r="U889" s="1"/>
    </row>
    <row r="890" spans="2:21" ht="15.75" customHeight="1">
      <c r="B890" s="1"/>
      <c r="C890" s="1"/>
      <c r="D890" s="1"/>
      <c r="E890" s="1"/>
      <c r="F890" s="1"/>
      <c r="G890" s="1"/>
      <c r="H890" s="1"/>
      <c r="I890" s="1"/>
      <c r="J890" s="1"/>
      <c r="K890" s="1"/>
      <c r="L890" s="1"/>
      <c r="M890" s="1"/>
      <c r="N890" s="1"/>
      <c r="O890" s="1"/>
      <c r="P890" s="1"/>
      <c r="Q890" s="1"/>
      <c r="R890" s="1"/>
      <c r="S890" s="1"/>
      <c r="T890" s="1"/>
      <c r="U890" s="1"/>
    </row>
    <row r="891" spans="2:21" ht="15.75" customHeight="1">
      <c r="B891" s="1"/>
      <c r="C891" s="1"/>
      <c r="D891" s="1"/>
      <c r="E891" s="1"/>
      <c r="F891" s="1"/>
      <c r="G891" s="1"/>
      <c r="H891" s="1"/>
      <c r="I891" s="1"/>
      <c r="J891" s="1"/>
      <c r="K891" s="1"/>
      <c r="L891" s="1"/>
      <c r="M891" s="1"/>
      <c r="N891" s="1"/>
      <c r="O891" s="1"/>
      <c r="P891" s="1"/>
      <c r="Q891" s="1"/>
      <c r="R891" s="1"/>
      <c r="S891" s="1"/>
      <c r="T891" s="1"/>
      <c r="U891" s="1"/>
    </row>
    <row r="892" spans="2:21" ht="15.75" customHeight="1">
      <c r="B892" s="1"/>
      <c r="C892" s="1"/>
      <c r="D892" s="1"/>
      <c r="E892" s="1"/>
      <c r="F892" s="1"/>
      <c r="G892" s="1"/>
      <c r="H892" s="1"/>
      <c r="I892" s="1"/>
      <c r="J892" s="1"/>
      <c r="K892" s="1"/>
      <c r="L892" s="1"/>
      <c r="M892" s="1"/>
      <c r="N892" s="1"/>
      <c r="O892" s="1"/>
      <c r="P892" s="1"/>
      <c r="Q892" s="1"/>
      <c r="R892" s="1"/>
      <c r="S892" s="1"/>
      <c r="T892" s="1"/>
      <c r="U892" s="1"/>
    </row>
    <row r="893" spans="2:21" ht="15.75" customHeight="1">
      <c r="B893" s="1"/>
      <c r="C893" s="1"/>
      <c r="D893" s="1"/>
      <c r="E893" s="1"/>
      <c r="F893" s="1"/>
      <c r="G893" s="1"/>
      <c r="H893" s="1"/>
      <c r="I893" s="1"/>
      <c r="J893" s="1"/>
      <c r="K893" s="1"/>
      <c r="L893" s="1"/>
      <c r="M893" s="1"/>
      <c r="N893" s="1"/>
      <c r="O893" s="1"/>
      <c r="P893" s="1"/>
      <c r="Q893" s="1"/>
      <c r="R893" s="1"/>
      <c r="S893" s="1"/>
      <c r="T893" s="1"/>
      <c r="U893" s="1"/>
    </row>
    <row r="894" spans="2:21" ht="15.75" customHeight="1">
      <c r="B894" s="1"/>
      <c r="C894" s="1"/>
      <c r="D894" s="1"/>
      <c r="E894" s="1"/>
      <c r="F894" s="1"/>
      <c r="G894" s="1"/>
      <c r="H894" s="1"/>
      <c r="I894" s="1"/>
      <c r="J894" s="1"/>
      <c r="K894" s="1"/>
      <c r="L894" s="1"/>
      <c r="M894" s="1"/>
      <c r="N894" s="1"/>
      <c r="O894" s="1"/>
      <c r="P894" s="1"/>
      <c r="Q894" s="1"/>
      <c r="R894" s="1"/>
      <c r="S894" s="1"/>
      <c r="T894" s="1"/>
      <c r="U894" s="1"/>
    </row>
    <row r="895" spans="2:21" ht="15.75" customHeight="1">
      <c r="B895" s="1"/>
      <c r="C895" s="1"/>
      <c r="D895" s="1"/>
      <c r="E895" s="1"/>
      <c r="F895" s="1"/>
      <c r="G895" s="1"/>
      <c r="H895" s="1"/>
      <c r="I895" s="1"/>
      <c r="J895" s="1"/>
      <c r="K895" s="1"/>
      <c r="L895" s="1"/>
      <c r="M895" s="1"/>
      <c r="N895" s="1"/>
      <c r="O895" s="1"/>
      <c r="P895" s="1"/>
      <c r="Q895" s="1"/>
      <c r="R895" s="1"/>
      <c r="S895" s="1"/>
      <c r="T895" s="1"/>
      <c r="U895" s="1"/>
    </row>
    <row r="896" spans="2:21" ht="15.75" customHeight="1">
      <c r="B896" s="1"/>
      <c r="C896" s="1"/>
      <c r="D896" s="1"/>
      <c r="E896" s="1"/>
      <c r="F896" s="1"/>
      <c r="G896" s="1"/>
      <c r="H896" s="1"/>
      <c r="I896" s="1"/>
      <c r="J896" s="1"/>
      <c r="K896" s="1"/>
      <c r="L896" s="1"/>
      <c r="M896" s="1"/>
      <c r="N896" s="1"/>
      <c r="O896" s="1"/>
      <c r="P896" s="1"/>
      <c r="Q896" s="1"/>
      <c r="R896" s="1"/>
      <c r="S896" s="1"/>
      <c r="T896" s="1"/>
      <c r="U896" s="1"/>
    </row>
    <row r="897" spans="2:21" ht="15.75" customHeight="1">
      <c r="B897" s="1"/>
      <c r="C897" s="1"/>
      <c r="D897" s="1"/>
      <c r="E897" s="1"/>
      <c r="F897" s="1"/>
      <c r="G897" s="1"/>
      <c r="H897" s="1"/>
      <c r="I897" s="1"/>
      <c r="J897" s="1"/>
      <c r="K897" s="1"/>
      <c r="L897" s="1"/>
      <c r="M897" s="1"/>
      <c r="N897" s="1"/>
      <c r="O897" s="1"/>
      <c r="P897" s="1"/>
      <c r="Q897" s="1"/>
      <c r="R897" s="1"/>
      <c r="S897" s="1"/>
      <c r="T897" s="1"/>
      <c r="U897" s="1"/>
    </row>
    <row r="898" spans="2:21" ht="15.75" customHeight="1">
      <c r="B898" s="1"/>
      <c r="C898" s="1"/>
      <c r="D898" s="1"/>
      <c r="E898" s="1"/>
      <c r="F898" s="1"/>
      <c r="G898" s="1"/>
      <c r="H898" s="1"/>
      <c r="I898" s="1"/>
      <c r="J898" s="1"/>
      <c r="K898" s="1"/>
      <c r="L898" s="1"/>
      <c r="M898" s="1"/>
      <c r="N898" s="1"/>
      <c r="O898" s="1"/>
      <c r="P898" s="1"/>
      <c r="Q898" s="1"/>
      <c r="R898" s="1"/>
      <c r="S898" s="1"/>
      <c r="T898" s="1"/>
      <c r="U898" s="1"/>
    </row>
    <row r="899" spans="2:21" ht="15.75" customHeight="1">
      <c r="B899" s="1"/>
      <c r="C899" s="1"/>
      <c r="D899" s="1"/>
      <c r="E899" s="1"/>
      <c r="F899" s="1"/>
      <c r="G899" s="1"/>
      <c r="H899" s="1"/>
      <c r="I899" s="1"/>
      <c r="J899" s="1"/>
      <c r="K899" s="1"/>
      <c r="L899" s="1"/>
      <c r="M899" s="1"/>
      <c r="N899" s="1"/>
      <c r="O899" s="1"/>
      <c r="P899" s="1"/>
      <c r="Q899" s="1"/>
      <c r="R899" s="1"/>
      <c r="S899" s="1"/>
      <c r="T899" s="1"/>
      <c r="U899" s="1"/>
    </row>
    <row r="900" spans="2:21" ht="15.75" customHeight="1">
      <c r="B900" s="1"/>
      <c r="C900" s="1"/>
      <c r="D900" s="1"/>
      <c r="E900" s="1"/>
      <c r="F900" s="1"/>
      <c r="G900" s="1"/>
      <c r="H900" s="1"/>
      <c r="I900" s="1"/>
      <c r="J900" s="1"/>
      <c r="K900" s="1"/>
      <c r="L900" s="1"/>
      <c r="M900" s="1"/>
      <c r="N900" s="1"/>
      <c r="O900" s="1"/>
      <c r="P900" s="1"/>
      <c r="Q900" s="1"/>
      <c r="R900" s="1"/>
      <c r="S900" s="1"/>
      <c r="T900" s="1"/>
      <c r="U900" s="1"/>
    </row>
    <row r="901" spans="2:21" ht="15.75" customHeight="1">
      <c r="B901" s="1"/>
      <c r="C901" s="1"/>
      <c r="D901" s="1"/>
      <c r="E901" s="1"/>
      <c r="F901" s="1"/>
      <c r="G901" s="1"/>
      <c r="H901" s="1"/>
      <c r="I901" s="1"/>
      <c r="J901" s="1"/>
      <c r="K901" s="1"/>
      <c r="L901" s="1"/>
      <c r="M901" s="1"/>
      <c r="N901" s="1"/>
      <c r="O901" s="1"/>
      <c r="P901" s="1"/>
      <c r="Q901" s="1"/>
      <c r="R901" s="1"/>
      <c r="S901" s="1"/>
      <c r="T901" s="1"/>
      <c r="U901" s="1"/>
    </row>
    <row r="902" spans="2:21" ht="15.75" customHeight="1">
      <c r="B902" s="1"/>
      <c r="C902" s="1"/>
      <c r="D902" s="1"/>
      <c r="E902" s="1"/>
      <c r="F902" s="1"/>
      <c r="G902" s="1"/>
      <c r="H902" s="1"/>
      <c r="I902" s="1"/>
      <c r="J902" s="1"/>
      <c r="K902" s="1"/>
      <c r="L902" s="1"/>
      <c r="M902" s="1"/>
      <c r="N902" s="1"/>
      <c r="O902" s="1"/>
      <c r="P902" s="1"/>
      <c r="Q902" s="1"/>
      <c r="R902" s="1"/>
      <c r="S902" s="1"/>
      <c r="T902" s="1"/>
      <c r="U902" s="1"/>
    </row>
    <row r="903" spans="2:21" ht="15.75" customHeight="1">
      <c r="B903" s="1"/>
      <c r="C903" s="1"/>
      <c r="D903" s="1"/>
      <c r="E903" s="1"/>
      <c r="F903" s="1"/>
      <c r="G903" s="1"/>
      <c r="H903" s="1"/>
      <c r="I903" s="1"/>
      <c r="J903" s="1"/>
      <c r="K903" s="1"/>
      <c r="L903" s="1"/>
      <c r="M903" s="1"/>
      <c r="N903" s="1"/>
      <c r="O903" s="1"/>
      <c r="P903" s="1"/>
      <c r="Q903" s="1"/>
      <c r="R903" s="1"/>
      <c r="S903" s="1"/>
      <c r="T903" s="1"/>
      <c r="U903" s="1"/>
    </row>
    <row r="904" spans="2:21" ht="15.75" customHeight="1">
      <c r="B904" s="1"/>
      <c r="C904" s="1"/>
      <c r="D904" s="1"/>
      <c r="E904" s="1"/>
      <c r="F904" s="1"/>
      <c r="G904" s="1"/>
      <c r="H904" s="1"/>
      <c r="I904" s="1"/>
      <c r="J904" s="1"/>
      <c r="K904" s="1"/>
      <c r="L904" s="1"/>
      <c r="M904" s="1"/>
      <c r="N904" s="1"/>
      <c r="O904" s="1"/>
      <c r="P904" s="1"/>
      <c r="Q904" s="1"/>
      <c r="R904" s="1"/>
      <c r="S904" s="1"/>
      <c r="T904" s="1"/>
      <c r="U904" s="1"/>
    </row>
    <row r="905" spans="2:21" ht="15.75" customHeight="1">
      <c r="B905" s="1"/>
      <c r="C905" s="1"/>
      <c r="D905" s="1"/>
      <c r="E905" s="1"/>
      <c r="F905" s="1"/>
      <c r="G905" s="1"/>
      <c r="H905" s="1"/>
      <c r="I905" s="1"/>
      <c r="J905" s="1"/>
      <c r="K905" s="1"/>
      <c r="L905" s="1"/>
      <c r="M905" s="1"/>
      <c r="N905" s="1"/>
      <c r="O905" s="1"/>
      <c r="P905" s="1"/>
      <c r="Q905" s="1"/>
      <c r="R905" s="1"/>
      <c r="S905" s="1"/>
      <c r="T905" s="1"/>
      <c r="U905" s="1"/>
    </row>
    <row r="906" spans="2:21" ht="15.75" customHeight="1">
      <c r="B906" s="1"/>
      <c r="C906" s="1"/>
      <c r="D906" s="1"/>
      <c r="E906" s="1"/>
      <c r="F906" s="1"/>
      <c r="G906" s="1"/>
      <c r="H906" s="1"/>
      <c r="I906" s="1"/>
      <c r="J906" s="1"/>
      <c r="K906" s="1"/>
      <c r="L906" s="1"/>
      <c r="M906" s="1"/>
      <c r="N906" s="1"/>
      <c r="O906" s="1"/>
      <c r="P906" s="1"/>
      <c r="Q906" s="1"/>
      <c r="R906" s="1"/>
      <c r="S906" s="1"/>
      <c r="T906" s="1"/>
      <c r="U906" s="1"/>
    </row>
    <row r="907" spans="2:21" ht="15.75" customHeight="1">
      <c r="B907" s="1"/>
      <c r="C907" s="1"/>
      <c r="D907" s="1"/>
      <c r="E907" s="1"/>
      <c r="F907" s="1"/>
      <c r="G907" s="1"/>
      <c r="H907" s="1"/>
      <c r="I907" s="1"/>
      <c r="J907" s="1"/>
      <c r="K907" s="1"/>
      <c r="L907" s="1"/>
      <c r="M907" s="1"/>
      <c r="N907" s="1"/>
      <c r="O907" s="1"/>
      <c r="P907" s="1"/>
      <c r="Q907" s="1"/>
      <c r="R907" s="1"/>
      <c r="S907" s="1"/>
      <c r="T907" s="1"/>
      <c r="U907" s="1"/>
    </row>
    <row r="908" spans="2:21" ht="15.75" customHeight="1">
      <c r="B908" s="1"/>
      <c r="C908" s="1"/>
      <c r="D908" s="1"/>
      <c r="E908" s="1"/>
      <c r="F908" s="1"/>
      <c r="G908" s="1"/>
      <c r="H908" s="1"/>
      <c r="I908" s="1"/>
      <c r="J908" s="1"/>
      <c r="K908" s="1"/>
      <c r="L908" s="1"/>
      <c r="M908" s="1"/>
      <c r="N908" s="1"/>
      <c r="O908" s="1"/>
      <c r="P908" s="1"/>
      <c r="Q908" s="1"/>
      <c r="R908" s="1"/>
      <c r="S908" s="1"/>
      <c r="T908" s="1"/>
      <c r="U908" s="1"/>
    </row>
    <row r="909" spans="2:21" ht="15.75" customHeight="1">
      <c r="B909" s="1"/>
      <c r="C909" s="1"/>
      <c r="D909" s="1"/>
      <c r="E909" s="1"/>
      <c r="F909" s="1"/>
      <c r="G909" s="1"/>
      <c r="H909" s="1"/>
      <c r="I909" s="1"/>
      <c r="J909" s="1"/>
      <c r="K909" s="1"/>
      <c r="L909" s="1"/>
      <c r="M909" s="1"/>
      <c r="N909" s="1"/>
      <c r="O909" s="1"/>
      <c r="P909" s="1"/>
      <c r="Q909" s="1"/>
      <c r="R909" s="1"/>
      <c r="S909" s="1"/>
      <c r="T909" s="1"/>
      <c r="U909" s="1"/>
    </row>
    <row r="910" spans="2:21" ht="15.75" customHeight="1">
      <c r="B910" s="1"/>
      <c r="C910" s="1"/>
      <c r="D910" s="1"/>
      <c r="E910" s="1"/>
      <c r="F910" s="1"/>
      <c r="G910" s="1"/>
      <c r="H910" s="1"/>
      <c r="I910" s="1"/>
      <c r="J910" s="1"/>
      <c r="K910" s="1"/>
      <c r="L910" s="1"/>
      <c r="M910" s="1"/>
      <c r="N910" s="1"/>
      <c r="O910" s="1"/>
      <c r="P910" s="1"/>
      <c r="Q910" s="1"/>
      <c r="R910" s="1"/>
      <c r="S910" s="1"/>
      <c r="T910" s="1"/>
      <c r="U910" s="1"/>
    </row>
    <row r="911" spans="2:21" ht="15.75" customHeight="1">
      <c r="B911" s="1"/>
      <c r="C911" s="1"/>
      <c r="D911" s="1"/>
      <c r="E911" s="1"/>
      <c r="F911" s="1"/>
      <c r="G911" s="1"/>
      <c r="H911" s="1"/>
      <c r="I911" s="1"/>
      <c r="J911" s="1"/>
      <c r="K911" s="1"/>
      <c r="L911" s="1"/>
      <c r="M911" s="1"/>
      <c r="N911" s="1"/>
      <c r="O911" s="1"/>
      <c r="P911" s="1"/>
      <c r="Q911" s="1"/>
      <c r="R911" s="1"/>
      <c r="S911" s="1"/>
      <c r="T911" s="1"/>
      <c r="U911" s="1"/>
    </row>
    <row r="912" spans="2:21" ht="15.75" customHeight="1">
      <c r="B912" s="1"/>
      <c r="C912" s="1"/>
      <c r="D912" s="1"/>
      <c r="E912" s="1"/>
      <c r="F912" s="1"/>
      <c r="G912" s="1"/>
      <c r="H912" s="1"/>
      <c r="I912" s="1"/>
      <c r="J912" s="1"/>
      <c r="K912" s="1"/>
      <c r="L912" s="1"/>
      <c r="M912" s="1"/>
      <c r="N912" s="1"/>
      <c r="O912" s="1"/>
      <c r="P912" s="1"/>
      <c r="Q912" s="1"/>
      <c r="R912" s="1"/>
      <c r="S912" s="1"/>
      <c r="T912" s="1"/>
      <c r="U912" s="1"/>
    </row>
    <row r="913" spans="2:21" ht="15.75" customHeight="1">
      <c r="B913" s="1"/>
      <c r="C913" s="1"/>
      <c r="D913" s="1"/>
      <c r="E913" s="1"/>
      <c r="F913" s="1"/>
      <c r="G913" s="1"/>
      <c r="H913" s="1"/>
      <c r="I913" s="1"/>
      <c r="J913" s="1"/>
      <c r="K913" s="1"/>
      <c r="L913" s="1"/>
      <c r="M913" s="1"/>
      <c r="N913" s="1"/>
      <c r="O913" s="1"/>
      <c r="P913" s="1"/>
      <c r="Q913" s="1"/>
      <c r="R913" s="1"/>
      <c r="S913" s="1"/>
      <c r="T913" s="1"/>
      <c r="U913" s="1"/>
    </row>
    <row r="914" spans="2:21" ht="15.75" customHeight="1">
      <c r="B914" s="1"/>
      <c r="C914" s="1"/>
      <c r="D914" s="1"/>
      <c r="E914" s="1"/>
      <c r="F914" s="1"/>
      <c r="G914" s="1"/>
      <c r="H914" s="1"/>
      <c r="I914" s="1"/>
      <c r="J914" s="1"/>
      <c r="K914" s="1"/>
      <c r="L914" s="1"/>
      <c r="M914" s="1"/>
      <c r="N914" s="1"/>
      <c r="O914" s="1"/>
      <c r="P914" s="1"/>
      <c r="Q914" s="1"/>
      <c r="R914" s="1"/>
      <c r="S914" s="1"/>
      <c r="T914" s="1"/>
      <c r="U914" s="1"/>
    </row>
    <row r="915" spans="2:21" ht="15.75" customHeight="1">
      <c r="B915" s="1"/>
      <c r="C915" s="1"/>
      <c r="D915" s="1"/>
      <c r="E915" s="1"/>
      <c r="F915" s="1"/>
      <c r="G915" s="1"/>
      <c r="H915" s="1"/>
      <c r="I915" s="1"/>
      <c r="J915" s="1"/>
      <c r="K915" s="1"/>
      <c r="L915" s="1"/>
      <c r="M915" s="1"/>
      <c r="N915" s="1"/>
      <c r="O915" s="1"/>
      <c r="P915" s="1"/>
      <c r="Q915" s="1"/>
      <c r="R915" s="1"/>
      <c r="S915" s="1"/>
      <c r="T915" s="1"/>
      <c r="U915" s="1"/>
    </row>
    <row r="916" spans="2:21" ht="15.75" customHeight="1">
      <c r="B916" s="1"/>
      <c r="C916" s="1"/>
      <c r="D916" s="1"/>
      <c r="E916" s="1"/>
      <c r="F916" s="1"/>
      <c r="G916" s="1"/>
      <c r="H916" s="1"/>
      <c r="I916" s="1"/>
      <c r="J916" s="1"/>
      <c r="K916" s="1"/>
      <c r="L916" s="1"/>
      <c r="M916" s="1"/>
      <c r="N916" s="1"/>
      <c r="O916" s="1"/>
      <c r="P916" s="1"/>
      <c r="Q916" s="1"/>
      <c r="R916" s="1"/>
      <c r="S916" s="1"/>
      <c r="T916" s="1"/>
      <c r="U916" s="1"/>
    </row>
    <row r="917" spans="2:21" ht="15.75" customHeight="1">
      <c r="B917" s="1"/>
      <c r="C917" s="1"/>
      <c r="D917" s="1"/>
      <c r="E917" s="1"/>
      <c r="F917" s="1"/>
      <c r="G917" s="1"/>
      <c r="H917" s="1"/>
      <c r="I917" s="1"/>
      <c r="J917" s="1"/>
      <c r="K917" s="1"/>
      <c r="L917" s="1"/>
      <c r="M917" s="1"/>
      <c r="N917" s="1"/>
      <c r="O917" s="1"/>
      <c r="P917" s="1"/>
      <c r="Q917" s="1"/>
      <c r="R917" s="1"/>
      <c r="S917" s="1"/>
      <c r="T917" s="1"/>
      <c r="U917" s="1"/>
    </row>
    <row r="918" spans="2:21" ht="15.75" customHeight="1">
      <c r="B918" s="1"/>
      <c r="C918" s="1"/>
      <c r="D918" s="1"/>
      <c r="E918" s="1"/>
      <c r="F918" s="1"/>
      <c r="G918" s="1"/>
      <c r="H918" s="1"/>
      <c r="I918" s="1"/>
      <c r="J918" s="1"/>
      <c r="K918" s="1"/>
      <c r="L918" s="1"/>
      <c r="M918" s="1"/>
      <c r="N918" s="1"/>
      <c r="O918" s="1"/>
      <c r="P918" s="1"/>
      <c r="Q918" s="1"/>
      <c r="R918" s="1"/>
      <c r="S918" s="1"/>
      <c r="T918" s="1"/>
      <c r="U918" s="1"/>
    </row>
    <row r="919" spans="2:21" ht="15.75" customHeight="1">
      <c r="B919" s="1"/>
      <c r="C919" s="1"/>
      <c r="D919" s="1"/>
      <c r="E919" s="1"/>
      <c r="F919" s="1"/>
      <c r="G919" s="1"/>
      <c r="H919" s="1"/>
      <c r="I919" s="1"/>
      <c r="J919" s="1"/>
      <c r="K919" s="1"/>
      <c r="L919" s="1"/>
      <c r="M919" s="1"/>
      <c r="N919" s="1"/>
      <c r="O919" s="1"/>
      <c r="P919" s="1"/>
      <c r="Q919" s="1"/>
      <c r="R919" s="1"/>
      <c r="S919" s="1"/>
      <c r="T919" s="1"/>
      <c r="U919" s="1"/>
    </row>
    <row r="920" spans="2:21" ht="15.75" customHeight="1">
      <c r="B920" s="1"/>
      <c r="C920" s="1"/>
      <c r="D920" s="1"/>
      <c r="E920" s="1"/>
      <c r="F920" s="1"/>
      <c r="G920" s="1"/>
      <c r="H920" s="1"/>
      <c r="I920" s="1"/>
      <c r="J920" s="1"/>
      <c r="K920" s="1"/>
      <c r="L920" s="1"/>
      <c r="M920" s="1"/>
      <c r="N920" s="1"/>
      <c r="O920" s="1"/>
      <c r="P920" s="1"/>
      <c r="Q920" s="1"/>
      <c r="R920" s="1"/>
      <c r="S920" s="1"/>
      <c r="T920" s="1"/>
      <c r="U920" s="1"/>
    </row>
    <row r="921" spans="2:21" ht="15.75" customHeight="1">
      <c r="B921" s="1"/>
      <c r="C921" s="1"/>
      <c r="D921" s="1"/>
      <c r="E921" s="1"/>
      <c r="F921" s="1"/>
      <c r="G921" s="1"/>
      <c r="H921" s="1"/>
      <c r="I921" s="1"/>
      <c r="J921" s="1"/>
      <c r="K921" s="1"/>
      <c r="L921" s="1"/>
      <c r="M921" s="1"/>
      <c r="N921" s="1"/>
      <c r="O921" s="1"/>
      <c r="P921" s="1"/>
      <c r="Q921" s="1"/>
      <c r="R921" s="1"/>
      <c r="S921" s="1"/>
      <c r="T921" s="1"/>
      <c r="U921" s="1"/>
    </row>
    <row r="922" spans="2:21" ht="15.75" customHeight="1">
      <c r="B922" s="1"/>
      <c r="C922" s="1"/>
      <c r="D922" s="1"/>
      <c r="E922" s="1"/>
      <c r="F922" s="1"/>
      <c r="G922" s="1"/>
      <c r="H922" s="1"/>
      <c r="I922" s="1"/>
      <c r="J922" s="1"/>
      <c r="K922" s="1"/>
      <c r="L922" s="1"/>
      <c r="M922" s="1"/>
      <c r="N922" s="1"/>
      <c r="O922" s="1"/>
      <c r="P922" s="1"/>
      <c r="Q922" s="1"/>
      <c r="R922" s="1"/>
      <c r="S922" s="1"/>
      <c r="T922" s="1"/>
      <c r="U922" s="1"/>
    </row>
    <row r="923" spans="2:21" ht="15.75" customHeight="1">
      <c r="B923" s="1"/>
      <c r="C923" s="1"/>
      <c r="D923" s="1"/>
      <c r="E923" s="1"/>
      <c r="F923" s="1"/>
      <c r="G923" s="1"/>
      <c r="H923" s="1"/>
      <c r="I923" s="1"/>
      <c r="J923" s="1"/>
      <c r="K923" s="1"/>
      <c r="L923" s="1"/>
      <c r="M923" s="1"/>
      <c r="N923" s="1"/>
      <c r="O923" s="1"/>
      <c r="P923" s="1"/>
      <c r="Q923" s="1"/>
      <c r="R923" s="1"/>
      <c r="S923" s="1"/>
      <c r="T923" s="1"/>
      <c r="U923" s="1"/>
    </row>
    <row r="924" spans="2:21" ht="15.75" customHeight="1">
      <c r="B924" s="1"/>
      <c r="C924" s="1"/>
      <c r="D924" s="1"/>
      <c r="E924" s="1"/>
      <c r="F924" s="1"/>
      <c r="G924" s="1"/>
      <c r="H924" s="1"/>
      <c r="I924" s="1"/>
      <c r="J924" s="1"/>
      <c r="K924" s="1"/>
      <c r="L924" s="1"/>
      <c r="M924" s="1"/>
      <c r="N924" s="1"/>
      <c r="O924" s="1"/>
      <c r="P924" s="1"/>
      <c r="Q924" s="1"/>
      <c r="R924" s="1"/>
      <c r="S924" s="1"/>
      <c r="T924" s="1"/>
      <c r="U924" s="1"/>
    </row>
    <row r="925" spans="2:21" ht="15.75" customHeight="1">
      <c r="B925" s="1"/>
      <c r="C925" s="1"/>
      <c r="D925" s="1"/>
      <c r="E925" s="1"/>
      <c r="F925" s="1"/>
      <c r="G925" s="1"/>
      <c r="H925" s="1"/>
      <c r="I925" s="1"/>
      <c r="J925" s="1"/>
      <c r="K925" s="1"/>
      <c r="L925" s="1"/>
      <c r="M925" s="1"/>
      <c r="N925" s="1"/>
      <c r="O925" s="1"/>
      <c r="P925" s="1"/>
      <c r="Q925" s="1"/>
      <c r="R925" s="1"/>
      <c r="S925" s="1"/>
      <c r="T925" s="1"/>
      <c r="U925" s="1"/>
    </row>
    <row r="926" spans="2:21" ht="15.75" customHeight="1">
      <c r="B926" s="1"/>
      <c r="C926" s="1"/>
      <c r="D926" s="1"/>
      <c r="E926" s="1"/>
      <c r="F926" s="1"/>
      <c r="G926" s="1"/>
      <c r="H926" s="1"/>
      <c r="I926" s="1"/>
      <c r="J926" s="1"/>
      <c r="K926" s="1"/>
      <c r="L926" s="1"/>
      <c r="M926" s="1"/>
      <c r="N926" s="1"/>
      <c r="O926" s="1"/>
      <c r="P926" s="1"/>
      <c r="Q926" s="1"/>
      <c r="R926" s="1"/>
      <c r="S926" s="1"/>
      <c r="T926" s="1"/>
      <c r="U926" s="1"/>
    </row>
    <row r="927" spans="2:21" ht="15.75" customHeight="1">
      <c r="B927" s="1"/>
      <c r="C927" s="1"/>
      <c r="D927" s="1"/>
      <c r="E927" s="1"/>
      <c r="F927" s="1"/>
      <c r="G927" s="1"/>
      <c r="H927" s="1"/>
      <c r="I927" s="1"/>
      <c r="J927" s="1"/>
      <c r="K927" s="1"/>
      <c r="L927" s="1"/>
      <c r="M927" s="1"/>
      <c r="N927" s="1"/>
      <c r="O927" s="1"/>
      <c r="P927" s="1"/>
      <c r="Q927" s="1"/>
      <c r="R927" s="1"/>
      <c r="S927" s="1"/>
      <c r="T927" s="1"/>
      <c r="U927" s="1"/>
    </row>
    <row r="928" spans="2:21" ht="15.75" customHeight="1">
      <c r="B928" s="1"/>
      <c r="C928" s="1"/>
      <c r="D928" s="1"/>
      <c r="E928" s="1"/>
      <c r="F928" s="1"/>
      <c r="G928" s="1"/>
      <c r="H928" s="1"/>
      <c r="I928" s="1"/>
      <c r="J928" s="1"/>
      <c r="K928" s="1"/>
      <c r="L928" s="1"/>
      <c r="M928" s="1"/>
      <c r="N928" s="1"/>
      <c r="O928" s="1"/>
      <c r="P928" s="1"/>
      <c r="Q928" s="1"/>
      <c r="R928" s="1"/>
      <c r="S928" s="1"/>
      <c r="T928" s="1"/>
      <c r="U928" s="1"/>
    </row>
    <row r="929" spans="2:21" ht="15.75" customHeight="1">
      <c r="B929" s="1"/>
      <c r="C929" s="1"/>
      <c r="D929" s="1"/>
      <c r="E929" s="1"/>
      <c r="F929" s="1"/>
      <c r="G929" s="1"/>
      <c r="H929" s="1"/>
      <c r="I929" s="1"/>
      <c r="J929" s="1"/>
      <c r="K929" s="1"/>
      <c r="L929" s="1"/>
      <c r="M929" s="1"/>
      <c r="N929" s="1"/>
      <c r="O929" s="1"/>
      <c r="P929" s="1"/>
      <c r="Q929" s="1"/>
      <c r="R929" s="1"/>
      <c r="S929" s="1"/>
      <c r="T929" s="1"/>
      <c r="U929" s="1"/>
    </row>
    <row r="930" spans="2:21" ht="15.75" customHeight="1">
      <c r="B930" s="1"/>
      <c r="C930" s="1"/>
      <c r="D930" s="1"/>
      <c r="E930" s="1"/>
      <c r="F930" s="1"/>
      <c r="G930" s="1"/>
      <c r="H930" s="1"/>
      <c r="I930" s="1"/>
      <c r="J930" s="1"/>
      <c r="K930" s="1"/>
      <c r="L930" s="1"/>
      <c r="M930" s="1"/>
      <c r="N930" s="1"/>
      <c r="O930" s="1"/>
      <c r="P930" s="1"/>
      <c r="Q930" s="1"/>
      <c r="R930" s="1"/>
      <c r="S930" s="1"/>
      <c r="T930" s="1"/>
      <c r="U930" s="1"/>
    </row>
    <row r="931" spans="2:21" ht="15.75" customHeight="1">
      <c r="B931" s="1"/>
      <c r="C931" s="1"/>
      <c r="D931" s="1"/>
      <c r="E931" s="1"/>
      <c r="F931" s="1"/>
      <c r="G931" s="1"/>
      <c r="H931" s="1"/>
      <c r="I931" s="1"/>
      <c r="J931" s="1"/>
      <c r="K931" s="1"/>
      <c r="L931" s="1"/>
      <c r="M931" s="1"/>
      <c r="N931" s="1"/>
      <c r="O931" s="1"/>
      <c r="P931" s="1"/>
      <c r="Q931" s="1"/>
      <c r="R931" s="1"/>
      <c r="S931" s="1"/>
      <c r="T931" s="1"/>
      <c r="U931" s="1"/>
    </row>
    <row r="932" spans="2:21" ht="15.75" customHeight="1">
      <c r="B932" s="1"/>
      <c r="C932" s="1"/>
      <c r="D932" s="1"/>
      <c r="E932" s="1"/>
      <c r="F932" s="1"/>
      <c r="G932" s="1"/>
      <c r="H932" s="1"/>
      <c r="I932" s="1"/>
      <c r="J932" s="1"/>
      <c r="K932" s="1"/>
      <c r="L932" s="1"/>
      <c r="M932" s="1"/>
      <c r="N932" s="1"/>
      <c r="O932" s="1"/>
      <c r="P932" s="1"/>
      <c r="Q932" s="1"/>
      <c r="R932" s="1"/>
      <c r="S932" s="1"/>
      <c r="T932" s="1"/>
      <c r="U932" s="1"/>
    </row>
    <row r="933" spans="2:21" ht="15.75" customHeight="1">
      <c r="B933" s="1"/>
      <c r="C933" s="1"/>
      <c r="D933" s="1"/>
      <c r="E933" s="1"/>
      <c r="F933" s="1"/>
      <c r="G933" s="1"/>
      <c r="H933" s="1"/>
      <c r="I933" s="1"/>
      <c r="J933" s="1"/>
      <c r="K933" s="1"/>
      <c r="L933" s="1"/>
      <c r="M933" s="1"/>
      <c r="N933" s="1"/>
      <c r="O933" s="1"/>
      <c r="P933" s="1"/>
      <c r="Q933" s="1"/>
      <c r="R933" s="1"/>
      <c r="S933" s="1"/>
      <c r="T933" s="1"/>
      <c r="U933" s="1"/>
    </row>
    <row r="934" spans="2:21" ht="15.75" customHeight="1">
      <c r="B934" s="1"/>
      <c r="C934" s="1"/>
      <c r="D934" s="1"/>
      <c r="E934" s="1"/>
      <c r="F934" s="1"/>
      <c r="G934" s="1"/>
      <c r="H934" s="1"/>
      <c r="I934" s="1"/>
      <c r="J934" s="1"/>
      <c r="K934" s="1"/>
      <c r="L934" s="1"/>
      <c r="M934" s="1"/>
      <c r="N934" s="1"/>
      <c r="O934" s="1"/>
      <c r="P934" s="1"/>
      <c r="Q934" s="1"/>
      <c r="R934" s="1"/>
      <c r="S934" s="1"/>
      <c r="T934" s="1"/>
      <c r="U934" s="1"/>
    </row>
    <row r="935" spans="2:21" ht="15.75" customHeight="1">
      <c r="B935" s="1"/>
      <c r="C935" s="1"/>
      <c r="D935" s="1"/>
      <c r="E935" s="1"/>
      <c r="F935" s="1"/>
      <c r="G935" s="1"/>
      <c r="H935" s="1"/>
      <c r="I935" s="1"/>
      <c r="J935" s="1"/>
      <c r="K935" s="1"/>
      <c r="L935" s="1"/>
      <c r="M935" s="1"/>
      <c r="N935" s="1"/>
      <c r="O935" s="1"/>
      <c r="P935" s="1"/>
      <c r="Q935" s="1"/>
      <c r="R935" s="1"/>
      <c r="S935" s="1"/>
      <c r="T935" s="1"/>
      <c r="U935" s="1"/>
    </row>
    <row r="936" spans="2:21" ht="15.75" customHeight="1">
      <c r="B936" s="1"/>
      <c r="C936" s="1"/>
      <c r="D936" s="1"/>
      <c r="E936" s="1"/>
      <c r="F936" s="1"/>
      <c r="G936" s="1"/>
      <c r="H936" s="1"/>
      <c r="I936" s="1"/>
      <c r="J936" s="1"/>
      <c r="K936" s="1"/>
      <c r="L936" s="1"/>
      <c r="M936" s="1"/>
      <c r="N936" s="1"/>
      <c r="O936" s="1"/>
      <c r="P936" s="1"/>
      <c r="Q936" s="1"/>
      <c r="R936" s="1"/>
      <c r="S936" s="1"/>
      <c r="T936" s="1"/>
      <c r="U936" s="1"/>
    </row>
    <row r="937" spans="2:21" ht="15.75" customHeight="1">
      <c r="B937" s="1"/>
      <c r="C937" s="1"/>
      <c r="D937" s="1"/>
      <c r="E937" s="1"/>
      <c r="F937" s="1"/>
      <c r="G937" s="1"/>
      <c r="H937" s="1"/>
      <c r="I937" s="1"/>
      <c r="J937" s="1"/>
      <c r="K937" s="1"/>
      <c r="L937" s="1"/>
      <c r="M937" s="1"/>
      <c r="N937" s="1"/>
      <c r="O937" s="1"/>
      <c r="P937" s="1"/>
      <c r="Q937" s="1"/>
      <c r="R937" s="1"/>
      <c r="S937" s="1"/>
      <c r="T937" s="1"/>
      <c r="U937" s="1"/>
    </row>
    <row r="938" spans="2:21" ht="15.75" customHeight="1">
      <c r="B938" s="1"/>
      <c r="C938" s="1"/>
      <c r="D938" s="1"/>
      <c r="E938" s="1"/>
      <c r="F938" s="1"/>
      <c r="G938" s="1"/>
      <c r="H938" s="1"/>
      <c r="I938" s="1"/>
      <c r="J938" s="1"/>
      <c r="K938" s="1"/>
      <c r="L938" s="1"/>
      <c r="M938" s="1"/>
      <c r="N938" s="1"/>
      <c r="O938" s="1"/>
      <c r="P938" s="1"/>
      <c r="Q938" s="1"/>
      <c r="R938" s="1"/>
      <c r="S938" s="1"/>
      <c r="T938" s="1"/>
      <c r="U938" s="1"/>
    </row>
    <row r="939" spans="2:21" ht="15.75" customHeight="1">
      <c r="B939" s="1"/>
      <c r="C939" s="1"/>
      <c r="D939" s="1"/>
      <c r="E939" s="1"/>
      <c r="F939" s="1"/>
      <c r="G939" s="1"/>
      <c r="H939" s="1"/>
      <c r="I939" s="1"/>
      <c r="J939" s="1"/>
      <c r="K939" s="1"/>
      <c r="L939" s="1"/>
      <c r="M939" s="1"/>
      <c r="N939" s="1"/>
      <c r="O939" s="1"/>
      <c r="P939" s="1"/>
      <c r="Q939" s="1"/>
      <c r="R939" s="1"/>
      <c r="S939" s="1"/>
      <c r="T939" s="1"/>
      <c r="U939" s="1"/>
    </row>
    <row r="940" spans="2:21" ht="15.75" customHeight="1">
      <c r="B940" s="1"/>
      <c r="C940" s="1"/>
      <c r="D940" s="1"/>
      <c r="E940" s="1"/>
      <c r="F940" s="1"/>
      <c r="G940" s="1"/>
      <c r="H940" s="1"/>
      <c r="I940" s="1"/>
      <c r="J940" s="1"/>
      <c r="K940" s="1"/>
      <c r="L940" s="1"/>
      <c r="M940" s="1"/>
      <c r="N940" s="1"/>
      <c r="O940" s="1"/>
      <c r="P940" s="1"/>
      <c r="Q940" s="1"/>
      <c r="R940" s="1"/>
      <c r="S940" s="1"/>
      <c r="T940" s="1"/>
      <c r="U940" s="1"/>
    </row>
    <row r="941" spans="2:21" ht="15.75" customHeight="1">
      <c r="B941" s="1"/>
      <c r="C941" s="1"/>
      <c r="D941" s="1"/>
      <c r="E941" s="1"/>
      <c r="F941" s="1"/>
      <c r="G941" s="1"/>
      <c r="H941" s="1"/>
      <c r="I941" s="1"/>
      <c r="J941" s="1"/>
      <c r="K941" s="1"/>
      <c r="L941" s="1"/>
      <c r="M941" s="1"/>
      <c r="N941" s="1"/>
      <c r="O941" s="1"/>
      <c r="P941" s="1"/>
      <c r="Q941" s="1"/>
      <c r="R941" s="1"/>
      <c r="S941" s="1"/>
      <c r="T941" s="1"/>
      <c r="U941" s="1"/>
    </row>
    <row r="942" spans="2:21" ht="15.75" customHeight="1">
      <c r="B942" s="1"/>
      <c r="C942" s="1"/>
      <c r="D942" s="1"/>
      <c r="E942" s="1"/>
      <c r="F942" s="1"/>
      <c r="G942" s="1"/>
      <c r="H942" s="1"/>
      <c r="I942" s="1"/>
      <c r="J942" s="1"/>
      <c r="K942" s="1"/>
      <c r="L942" s="1"/>
      <c r="M942" s="1"/>
      <c r="N942" s="1"/>
      <c r="O942" s="1"/>
      <c r="P942" s="1"/>
      <c r="Q942" s="1"/>
      <c r="R942" s="1"/>
      <c r="S942" s="1"/>
      <c r="T942" s="1"/>
      <c r="U942" s="1"/>
    </row>
    <row r="943" spans="2:21" ht="15.75" customHeight="1">
      <c r="B943" s="1"/>
      <c r="C943" s="1"/>
      <c r="D943" s="1"/>
      <c r="E943" s="1"/>
      <c r="F943" s="1"/>
      <c r="G943" s="1"/>
      <c r="H943" s="1"/>
      <c r="I943" s="1"/>
      <c r="J943" s="1"/>
      <c r="K943" s="1"/>
      <c r="L943" s="1"/>
      <c r="M943" s="1"/>
      <c r="N943" s="1"/>
      <c r="O943" s="1"/>
      <c r="P943" s="1"/>
      <c r="Q943" s="1"/>
      <c r="R943" s="1"/>
      <c r="S943" s="1"/>
      <c r="T943" s="1"/>
      <c r="U943" s="1"/>
    </row>
    <row r="944" spans="2:21" ht="15.75" customHeight="1">
      <c r="B944" s="1"/>
      <c r="C944" s="1"/>
      <c r="D944" s="1"/>
      <c r="E944" s="1"/>
      <c r="F944" s="1"/>
      <c r="G944" s="1"/>
      <c r="H944" s="1"/>
      <c r="I944" s="1"/>
      <c r="J944" s="1"/>
      <c r="K944" s="1"/>
      <c r="L944" s="1"/>
      <c r="M944" s="1"/>
      <c r="N944" s="1"/>
      <c r="O944" s="1"/>
      <c r="P944" s="1"/>
      <c r="Q944" s="1"/>
      <c r="R944" s="1"/>
      <c r="S944" s="1"/>
      <c r="T944" s="1"/>
      <c r="U944" s="1"/>
    </row>
    <row r="945" spans="2:21" ht="15.75" customHeight="1">
      <c r="B945" s="1"/>
      <c r="C945" s="1"/>
      <c r="D945" s="1"/>
      <c r="E945" s="1"/>
      <c r="F945" s="1"/>
      <c r="G945" s="1"/>
      <c r="H945" s="1"/>
      <c r="I945" s="1"/>
      <c r="J945" s="1"/>
      <c r="K945" s="1"/>
      <c r="L945" s="1"/>
      <c r="M945" s="1"/>
      <c r="N945" s="1"/>
      <c r="O945" s="1"/>
      <c r="P945" s="1"/>
      <c r="Q945" s="1"/>
      <c r="R945" s="1"/>
      <c r="S945" s="1"/>
      <c r="T945" s="1"/>
      <c r="U945" s="1"/>
    </row>
    <row r="946" spans="2:21" ht="15.75" customHeight="1">
      <c r="B946" s="1"/>
      <c r="C946" s="1"/>
      <c r="D946" s="1"/>
      <c r="E946" s="1"/>
      <c r="F946" s="1"/>
      <c r="G946" s="1"/>
      <c r="H946" s="1"/>
      <c r="I946" s="1"/>
      <c r="J946" s="1"/>
      <c r="K946" s="1"/>
      <c r="L946" s="1"/>
      <c r="M946" s="1"/>
      <c r="N946" s="1"/>
      <c r="O946" s="1"/>
      <c r="P946" s="1"/>
      <c r="Q946" s="1"/>
      <c r="R946" s="1"/>
      <c r="S946" s="1"/>
      <c r="T946" s="1"/>
      <c r="U946" s="1"/>
    </row>
    <row r="947" spans="2:21" ht="15.75" customHeight="1">
      <c r="B947" s="1"/>
      <c r="C947" s="1"/>
      <c r="D947" s="1"/>
      <c r="E947" s="1"/>
      <c r="F947" s="1"/>
      <c r="G947" s="1"/>
      <c r="H947" s="1"/>
      <c r="I947" s="1"/>
      <c r="J947" s="1"/>
      <c r="K947" s="1"/>
      <c r="L947" s="1"/>
      <c r="M947" s="1"/>
      <c r="N947" s="1"/>
      <c r="O947" s="1"/>
      <c r="P947" s="1"/>
      <c r="Q947" s="1"/>
      <c r="R947" s="1"/>
      <c r="S947" s="1"/>
      <c r="T947" s="1"/>
      <c r="U947" s="1"/>
    </row>
    <row r="948" spans="2:21" ht="15.75" customHeight="1">
      <c r="B948" s="1"/>
      <c r="C948" s="1"/>
      <c r="D948" s="1"/>
      <c r="E948" s="1"/>
      <c r="F948" s="1"/>
      <c r="G948" s="1"/>
      <c r="H948" s="1"/>
      <c r="I948" s="1"/>
      <c r="J948" s="1"/>
      <c r="K948" s="1"/>
      <c r="L948" s="1"/>
      <c r="M948" s="1"/>
      <c r="N948" s="1"/>
      <c r="O948" s="1"/>
      <c r="P948" s="1"/>
      <c r="Q948" s="1"/>
      <c r="R948" s="1"/>
      <c r="S948" s="1"/>
      <c r="T948" s="1"/>
      <c r="U948" s="1"/>
    </row>
    <row r="949" spans="2:21" ht="15.75" customHeight="1">
      <c r="B949" s="1"/>
      <c r="C949" s="1"/>
      <c r="D949" s="1"/>
      <c r="E949" s="1"/>
      <c r="F949" s="1"/>
      <c r="G949" s="1"/>
      <c r="H949" s="1"/>
      <c r="I949" s="1"/>
      <c r="J949" s="1"/>
      <c r="K949" s="1"/>
      <c r="L949" s="1"/>
      <c r="M949" s="1"/>
      <c r="N949" s="1"/>
      <c r="O949" s="1"/>
      <c r="P949" s="1"/>
      <c r="Q949" s="1"/>
      <c r="R949" s="1"/>
      <c r="S949" s="1"/>
      <c r="T949" s="1"/>
      <c r="U949" s="1"/>
    </row>
    <row r="950" spans="2:21" ht="15.75" customHeight="1">
      <c r="B950" s="1"/>
      <c r="C950" s="1"/>
      <c r="D950" s="1"/>
      <c r="E950" s="1"/>
      <c r="F950" s="1"/>
      <c r="G950" s="1"/>
      <c r="H950" s="1"/>
      <c r="I950" s="1"/>
      <c r="J950" s="1"/>
      <c r="K950" s="1"/>
      <c r="L950" s="1"/>
      <c r="M950" s="1"/>
      <c r="N950" s="1"/>
      <c r="O950" s="1"/>
      <c r="P950" s="1"/>
      <c r="Q950" s="1"/>
      <c r="R950" s="1"/>
      <c r="S950" s="1"/>
      <c r="T950" s="1"/>
      <c r="U950" s="1"/>
    </row>
    <row r="951" spans="2:21" ht="15.75" customHeight="1">
      <c r="B951" s="1"/>
      <c r="C951" s="1"/>
      <c r="D951" s="1"/>
      <c r="E951" s="1"/>
      <c r="F951" s="1"/>
      <c r="G951" s="1"/>
      <c r="H951" s="1"/>
      <c r="I951" s="1"/>
      <c r="J951" s="1"/>
      <c r="K951" s="1"/>
      <c r="L951" s="1"/>
      <c r="M951" s="1"/>
      <c r="N951" s="1"/>
      <c r="O951" s="1"/>
      <c r="P951" s="1"/>
      <c r="Q951" s="1"/>
      <c r="R951" s="1"/>
      <c r="S951" s="1"/>
      <c r="T951" s="1"/>
      <c r="U951" s="1"/>
    </row>
    <row r="952" spans="2:21" ht="15.75" customHeight="1">
      <c r="B952" s="1"/>
      <c r="C952" s="1"/>
      <c r="D952" s="1"/>
      <c r="E952" s="1"/>
      <c r="F952" s="1"/>
      <c r="G952" s="1"/>
      <c r="H952" s="1"/>
      <c r="I952" s="1"/>
      <c r="J952" s="1"/>
      <c r="K952" s="1"/>
      <c r="L952" s="1"/>
      <c r="M952" s="1"/>
      <c r="N952" s="1"/>
      <c r="O952" s="1"/>
      <c r="P952" s="1"/>
      <c r="Q952" s="1"/>
      <c r="R952" s="1"/>
      <c r="S952" s="1"/>
      <c r="T952" s="1"/>
      <c r="U952" s="1"/>
    </row>
    <row r="953" spans="2:21" ht="15.75" customHeight="1">
      <c r="B953" s="1"/>
      <c r="C953" s="1"/>
      <c r="D953" s="1"/>
      <c r="E953" s="1"/>
      <c r="F953" s="1"/>
      <c r="G953" s="1"/>
      <c r="H953" s="1"/>
      <c r="I953" s="1"/>
      <c r="J953" s="1"/>
      <c r="K953" s="1"/>
      <c r="L953" s="1"/>
      <c r="M953" s="1"/>
      <c r="N953" s="1"/>
      <c r="O953" s="1"/>
      <c r="P953" s="1"/>
      <c r="Q953" s="1"/>
      <c r="R953" s="1"/>
      <c r="S953" s="1"/>
      <c r="T953" s="1"/>
      <c r="U953" s="1"/>
    </row>
    <row r="954" spans="2:21" ht="15.75" customHeight="1">
      <c r="B954" s="1"/>
      <c r="C954" s="1"/>
      <c r="D954" s="1"/>
      <c r="E954" s="1"/>
      <c r="F954" s="1"/>
      <c r="G954" s="1"/>
      <c r="H954" s="1"/>
      <c r="I954" s="1"/>
      <c r="J954" s="1"/>
      <c r="K954" s="1"/>
      <c r="L954" s="1"/>
      <c r="M954" s="1"/>
      <c r="N954" s="1"/>
      <c r="O954" s="1"/>
      <c r="P954" s="1"/>
      <c r="Q954" s="1"/>
      <c r="R954" s="1"/>
      <c r="S954" s="1"/>
      <c r="T954" s="1"/>
      <c r="U954" s="1"/>
    </row>
    <row r="955" spans="2:21" ht="15.75" customHeight="1">
      <c r="B955" s="1"/>
      <c r="C955" s="1"/>
      <c r="D955" s="1"/>
      <c r="E955" s="1"/>
      <c r="F955" s="1"/>
      <c r="G955" s="1"/>
      <c r="H955" s="1"/>
      <c r="I955" s="1"/>
      <c r="J955" s="1"/>
      <c r="K955" s="1"/>
      <c r="L955" s="1"/>
      <c r="M955" s="1"/>
      <c r="N955" s="1"/>
      <c r="O955" s="1"/>
      <c r="P955" s="1"/>
      <c r="Q955" s="1"/>
      <c r="R955" s="1"/>
      <c r="S955" s="1"/>
      <c r="T955" s="1"/>
      <c r="U955" s="1"/>
    </row>
    <row r="956" spans="2:21" ht="15.75" customHeight="1">
      <c r="B956" s="1"/>
      <c r="C956" s="1"/>
      <c r="D956" s="1"/>
      <c r="E956" s="1"/>
      <c r="F956" s="1"/>
      <c r="G956" s="1"/>
      <c r="H956" s="1"/>
      <c r="I956" s="1"/>
      <c r="J956" s="1"/>
      <c r="K956" s="1"/>
      <c r="L956" s="1"/>
      <c r="M956" s="1"/>
      <c r="N956" s="1"/>
      <c r="O956" s="1"/>
      <c r="P956" s="1"/>
      <c r="Q956" s="1"/>
      <c r="R956" s="1"/>
      <c r="S956" s="1"/>
      <c r="T956" s="1"/>
      <c r="U956" s="1"/>
    </row>
    <row r="957" spans="2:21" ht="15.75" customHeight="1">
      <c r="B957" s="1"/>
      <c r="C957" s="1"/>
      <c r="D957" s="1"/>
      <c r="E957" s="1"/>
      <c r="F957" s="1"/>
      <c r="G957" s="1"/>
      <c r="H957" s="1"/>
      <c r="I957" s="1"/>
      <c r="J957" s="1"/>
      <c r="K957" s="1"/>
      <c r="L957" s="1"/>
      <c r="M957" s="1"/>
      <c r="N957" s="1"/>
      <c r="O957" s="1"/>
      <c r="P957" s="1"/>
      <c r="Q957" s="1"/>
      <c r="R957" s="1"/>
      <c r="S957" s="1"/>
      <c r="T957" s="1"/>
      <c r="U957" s="1"/>
    </row>
    <row r="958" spans="2:21" ht="15.75" customHeight="1">
      <c r="B958" s="1"/>
      <c r="C958" s="1"/>
      <c r="D958" s="1"/>
      <c r="E958" s="1"/>
      <c r="F958" s="1"/>
      <c r="G958" s="1"/>
      <c r="H958" s="1"/>
      <c r="I958" s="1"/>
      <c r="J958" s="1"/>
      <c r="K958" s="1"/>
      <c r="L958" s="1"/>
      <c r="M958" s="1"/>
      <c r="N958" s="1"/>
      <c r="O958" s="1"/>
      <c r="P958" s="1"/>
      <c r="Q958" s="1"/>
      <c r="R958" s="1"/>
      <c r="S958" s="1"/>
      <c r="T958" s="1"/>
      <c r="U958" s="1"/>
    </row>
    <row r="959" spans="2:21" ht="15.75" customHeight="1">
      <c r="B959" s="1"/>
      <c r="C959" s="1"/>
      <c r="D959" s="1"/>
      <c r="E959" s="1"/>
      <c r="F959" s="1"/>
      <c r="G959" s="1"/>
      <c r="H959" s="1"/>
      <c r="I959" s="1"/>
      <c r="J959" s="1"/>
      <c r="K959" s="1"/>
      <c r="L959" s="1"/>
      <c r="M959" s="1"/>
      <c r="N959" s="1"/>
      <c r="O959" s="1"/>
      <c r="P959" s="1"/>
      <c r="Q959" s="1"/>
      <c r="R959" s="1"/>
      <c r="S959" s="1"/>
      <c r="T959" s="1"/>
      <c r="U959" s="1"/>
    </row>
    <row r="960" spans="2:21" ht="15.75" customHeight="1">
      <c r="B960" s="1"/>
      <c r="C960" s="1"/>
      <c r="D960" s="1"/>
      <c r="E960" s="1"/>
      <c r="F960" s="1"/>
      <c r="G960" s="1"/>
      <c r="H960" s="1"/>
      <c r="I960" s="1"/>
      <c r="J960" s="1"/>
      <c r="K960" s="1"/>
      <c r="L960" s="1"/>
      <c r="M960" s="1"/>
      <c r="N960" s="1"/>
      <c r="O960" s="1"/>
      <c r="P960" s="1"/>
      <c r="Q960" s="1"/>
      <c r="R960" s="1"/>
      <c r="S960" s="1"/>
      <c r="T960" s="1"/>
      <c r="U960" s="1"/>
    </row>
    <row r="961" spans="2:21" ht="15.75" customHeight="1">
      <c r="B961" s="1"/>
      <c r="C961" s="1"/>
      <c r="D961" s="1"/>
      <c r="E961" s="1"/>
      <c r="F961" s="1"/>
      <c r="G961" s="1"/>
      <c r="H961" s="1"/>
      <c r="I961" s="1"/>
      <c r="J961" s="1"/>
      <c r="K961" s="1"/>
      <c r="L961" s="1"/>
      <c r="M961" s="1"/>
      <c r="N961" s="1"/>
      <c r="O961" s="1"/>
      <c r="P961" s="1"/>
      <c r="Q961" s="1"/>
      <c r="R961" s="1"/>
      <c r="S961" s="1"/>
      <c r="T961" s="1"/>
      <c r="U961" s="1"/>
    </row>
    <row r="962" spans="2:21" ht="15.75" customHeight="1">
      <c r="B962" s="1"/>
      <c r="C962" s="1"/>
      <c r="D962" s="1"/>
      <c r="E962" s="1"/>
      <c r="F962" s="1"/>
      <c r="G962" s="1"/>
      <c r="H962" s="1"/>
      <c r="I962" s="1"/>
      <c r="J962" s="1"/>
      <c r="K962" s="1"/>
      <c r="L962" s="1"/>
      <c r="M962" s="1"/>
      <c r="N962" s="1"/>
      <c r="O962" s="1"/>
      <c r="P962" s="1"/>
      <c r="Q962" s="1"/>
      <c r="R962" s="1"/>
      <c r="S962" s="1"/>
      <c r="T962" s="1"/>
      <c r="U962" s="1"/>
    </row>
    <row r="963" spans="2:21" ht="15.75" customHeight="1">
      <c r="B963" s="1"/>
      <c r="C963" s="1"/>
      <c r="D963" s="1"/>
      <c r="E963" s="1"/>
      <c r="F963" s="1"/>
      <c r="G963" s="1"/>
      <c r="H963" s="1"/>
      <c r="I963" s="1"/>
      <c r="J963" s="1"/>
      <c r="K963" s="1"/>
      <c r="L963" s="1"/>
      <c r="M963" s="1"/>
      <c r="N963" s="1"/>
      <c r="O963" s="1"/>
      <c r="P963" s="1"/>
      <c r="Q963" s="1"/>
      <c r="R963" s="1"/>
      <c r="S963" s="1"/>
      <c r="T963" s="1"/>
      <c r="U963" s="1"/>
    </row>
    <row r="964" spans="2:21" ht="15.75" customHeight="1">
      <c r="B964" s="1"/>
      <c r="C964" s="1"/>
      <c r="D964" s="1"/>
      <c r="E964" s="1"/>
      <c r="F964" s="1"/>
      <c r="G964" s="1"/>
      <c r="H964" s="1"/>
      <c r="I964" s="1"/>
      <c r="J964" s="1"/>
      <c r="K964" s="1"/>
      <c r="L964" s="1"/>
      <c r="M964" s="1"/>
      <c r="N964" s="1"/>
      <c r="O964" s="1"/>
      <c r="P964" s="1"/>
      <c r="Q964" s="1"/>
      <c r="R964" s="1"/>
      <c r="S964" s="1"/>
      <c r="T964" s="1"/>
      <c r="U964" s="1"/>
    </row>
    <row r="965" spans="2:21" ht="15.75" customHeight="1">
      <c r="B965" s="1"/>
      <c r="C965" s="1"/>
      <c r="D965" s="1"/>
      <c r="E965" s="1"/>
      <c r="F965" s="1"/>
      <c r="G965" s="1"/>
      <c r="H965" s="1"/>
      <c r="I965" s="1"/>
      <c r="J965" s="1"/>
      <c r="K965" s="1"/>
      <c r="L965" s="1"/>
      <c r="M965" s="1"/>
      <c r="N965" s="1"/>
      <c r="O965" s="1"/>
      <c r="P965" s="1"/>
      <c r="Q965" s="1"/>
      <c r="R965" s="1"/>
      <c r="S965" s="1"/>
      <c r="T965" s="1"/>
      <c r="U965" s="1"/>
    </row>
    <row r="966" spans="2:21" ht="15.75" customHeight="1">
      <c r="B966" s="1"/>
      <c r="C966" s="1"/>
      <c r="D966" s="1"/>
      <c r="E966" s="1"/>
      <c r="F966" s="1"/>
      <c r="G966" s="1"/>
      <c r="H966" s="1"/>
      <c r="I966" s="1"/>
      <c r="J966" s="1"/>
      <c r="K966" s="1"/>
      <c r="L966" s="1"/>
      <c r="M966" s="1"/>
      <c r="N966" s="1"/>
      <c r="O966" s="1"/>
      <c r="P966" s="1"/>
      <c r="Q966" s="1"/>
      <c r="R966" s="1"/>
      <c r="S966" s="1"/>
      <c r="T966" s="1"/>
      <c r="U966" s="1"/>
    </row>
    <row r="967" spans="2:21" ht="15.75" customHeight="1">
      <c r="B967" s="1"/>
      <c r="C967" s="1"/>
      <c r="D967" s="1"/>
      <c r="E967" s="1"/>
      <c r="F967" s="1"/>
      <c r="G967" s="1"/>
      <c r="H967" s="1"/>
      <c r="I967" s="1"/>
      <c r="J967" s="1"/>
      <c r="K967" s="1"/>
      <c r="L967" s="1"/>
      <c r="M967" s="1"/>
      <c r="N967" s="1"/>
      <c r="O967" s="1"/>
      <c r="P967" s="1"/>
      <c r="Q967" s="1"/>
      <c r="R967" s="1"/>
      <c r="S967" s="1"/>
      <c r="T967" s="1"/>
      <c r="U967" s="1"/>
    </row>
    <row r="968" spans="2:21" ht="15.75" customHeight="1">
      <c r="B968" s="1"/>
      <c r="C968" s="1"/>
      <c r="D968" s="1"/>
      <c r="E968" s="1"/>
      <c r="F968" s="1"/>
      <c r="G968" s="1"/>
      <c r="H968" s="1"/>
      <c r="I968" s="1"/>
      <c r="J968" s="1"/>
      <c r="K968" s="1"/>
      <c r="L968" s="1"/>
      <c r="M968" s="1"/>
      <c r="N968" s="1"/>
      <c r="O968" s="1"/>
      <c r="P968" s="1"/>
      <c r="Q968" s="1"/>
      <c r="R968" s="1"/>
      <c r="S968" s="1"/>
      <c r="T968" s="1"/>
      <c r="U968" s="1"/>
    </row>
    <row r="969" spans="2:21" ht="15.75" customHeight="1">
      <c r="B969" s="1"/>
      <c r="C969" s="1"/>
      <c r="D969" s="1"/>
      <c r="E969" s="1"/>
      <c r="F969" s="1"/>
      <c r="G969" s="1"/>
      <c r="H969" s="1"/>
      <c r="I969" s="1"/>
      <c r="J969" s="1"/>
      <c r="K969" s="1"/>
      <c r="L969" s="1"/>
      <c r="M969" s="1"/>
      <c r="N969" s="1"/>
      <c r="O969" s="1"/>
      <c r="P969" s="1"/>
      <c r="Q969" s="1"/>
      <c r="R969" s="1"/>
      <c r="S969" s="1"/>
      <c r="T969" s="1"/>
      <c r="U969" s="1"/>
    </row>
    <row r="970" spans="2:21" ht="15.75" customHeight="1">
      <c r="B970" s="1"/>
      <c r="C970" s="1"/>
      <c r="D970" s="1"/>
      <c r="E970" s="1"/>
      <c r="F970" s="1"/>
      <c r="G970" s="1"/>
      <c r="H970" s="1"/>
      <c r="I970" s="1"/>
      <c r="J970" s="1"/>
      <c r="K970" s="1"/>
      <c r="L970" s="1"/>
      <c r="M970" s="1"/>
      <c r="N970" s="1"/>
      <c r="O970" s="1"/>
      <c r="P970" s="1"/>
      <c r="Q970" s="1"/>
      <c r="R970" s="1"/>
      <c r="S970" s="1"/>
      <c r="T970" s="1"/>
      <c r="U970" s="1"/>
    </row>
    <row r="971" spans="2:21" ht="15.75" customHeight="1">
      <c r="B971" s="1"/>
      <c r="C971" s="1"/>
      <c r="D971" s="1"/>
      <c r="E971" s="1"/>
      <c r="F971" s="1"/>
      <c r="G971" s="1"/>
      <c r="H971" s="1"/>
      <c r="I971" s="1"/>
      <c r="J971" s="1"/>
      <c r="K971" s="1"/>
      <c r="L971" s="1"/>
      <c r="M971" s="1"/>
      <c r="N971" s="1"/>
      <c r="O971" s="1"/>
      <c r="P971" s="1"/>
      <c r="Q971" s="1"/>
      <c r="R971" s="1"/>
      <c r="S971" s="1"/>
      <c r="T971" s="1"/>
      <c r="U971" s="1"/>
    </row>
    <row r="972" spans="2:21" ht="15.75" customHeight="1">
      <c r="B972" s="1"/>
      <c r="C972" s="1"/>
      <c r="D972" s="1"/>
      <c r="E972" s="1"/>
      <c r="F972" s="1"/>
      <c r="G972" s="1"/>
      <c r="H972" s="1"/>
      <c r="I972" s="1"/>
      <c r="J972" s="1"/>
      <c r="K972" s="1"/>
      <c r="L972" s="1"/>
      <c r="M972" s="1"/>
      <c r="N972" s="1"/>
      <c r="O972" s="1"/>
      <c r="P972" s="1"/>
      <c r="Q972" s="1"/>
      <c r="R972" s="1"/>
      <c r="S972" s="1"/>
      <c r="T972" s="1"/>
      <c r="U972" s="1"/>
    </row>
    <row r="973" spans="2:21" ht="15.75" customHeight="1">
      <c r="B973" s="1"/>
      <c r="C973" s="1"/>
      <c r="D973" s="1"/>
      <c r="E973" s="1"/>
      <c r="F973" s="1"/>
      <c r="G973" s="1"/>
      <c r="H973" s="1"/>
      <c r="I973" s="1"/>
      <c r="J973" s="1"/>
      <c r="K973" s="1"/>
      <c r="L973" s="1"/>
      <c r="M973" s="1"/>
      <c r="N973" s="1"/>
      <c r="O973" s="1"/>
      <c r="P973" s="1"/>
      <c r="Q973" s="1"/>
      <c r="R973" s="1"/>
      <c r="S973" s="1"/>
      <c r="T973" s="1"/>
      <c r="U973" s="1"/>
    </row>
    <row r="974" spans="2:21" ht="15.75" customHeight="1">
      <c r="B974" s="1"/>
      <c r="C974" s="1"/>
      <c r="D974" s="1"/>
      <c r="E974" s="1"/>
      <c r="F974" s="1"/>
      <c r="G974" s="1"/>
      <c r="H974" s="1"/>
      <c r="I974" s="1"/>
      <c r="J974" s="1"/>
      <c r="K974" s="1"/>
      <c r="L974" s="1"/>
      <c r="M974" s="1"/>
      <c r="N974" s="1"/>
      <c r="O974" s="1"/>
      <c r="P974" s="1"/>
      <c r="Q974" s="1"/>
      <c r="R974" s="1"/>
      <c r="S974" s="1"/>
      <c r="T974" s="1"/>
      <c r="U974" s="1"/>
    </row>
    <row r="975" spans="2:21" ht="15.75" customHeight="1">
      <c r="B975" s="1"/>
      <c r="C975" s="1"/>
      <c r="D975" s="1"/>
      <c r="E975" s="1"/>
      <c r="F975" s="1"/>
      <c r="G975" s="1"/>
      <c r="H975" s="1"/>
      <c r="I975" s="1"/>
      <c r="J975" s="1"/>
      <c r="K975" s="1"/>
      <c r="L975" s="1"/>
      <c r="M975" s="1"/>
      <c r="N975" s="1"/>
      <c r="O975" s="1"/>
      <c r="P975" s="1"/>
      <c r="Q975" s="1"/>
      <c r="R975" s="1"/>
      <c r="S975" s="1"/>
      <c r="T975" s="1"/>
      <c r="U975" s="1"/>
    </row>
    <row r="976" spans="2:21" ht="15.75" customHeight="1">
      <c r="B976" s="1"/>
      <c r="C976" s="1"/>
      <c r="D976" s="1"/>
      <c r="E976" s="1"/>
      <c r="F976" s="1"/>
      <c r="G976" s="1"/>
      <c r="H976" s="1"/>
      <c r="I976" s="1"/>
      <c r="J976" s="1"/>
      <c r="K976" s="1"/>
      <c r="L976" s="1"/>
      <c r="M976" s="1"/>
      <c r="N976" s="1"/>
      <c r="O976" s="1"/>
      <c r="P976" s="1"/>
      <c r="Q976" s="1"/>
      <c r="R976" s="1"/>
      <c r="S976" s="1"/>
      <c r="T976" s="1"/>
      <c r="U976" s="1"/>
    </row>
    <row r="977" spans="2:21" ht="15.75" customHeight="1">
      <c r="B977" s="1"/>
      <c r="C977" s="1"/>
      <c r="D977" s="1"/>
      <c r="E977" s="1"/>
      <c r="F977" s="1"/>
      <c r="G977" s="1"/>
      <c r="H977" s="1"/>
      <c r="I977" s="1"/>
      <c r="J977" s="1"/>
      <c r="K977" s="1"/>
      <c r="L977" s="1"/>
      <c r="M977" s="1"/>
      <c r="N977" s="1"/>
      <c r="O977" s="1"/>
      <c r="P977" s="1"/>
      <c r="Q977" s="1"/>
      <c r="R977" s="1"/>
      <c r="S977" s="1"/>
      <c r="T977" s="1"/>
      <c r="U977" s="1"/>
    </row>
    <row r="978" spans="2:21" ht="15.75" customHeight="1">
      <c r="B978" s="1"/>
      <c r="C978" s="1"/>
      <c r="D978" s="1"/>
      <c r="E978" s="1"/>
      <c r="F978" s="1"/>
      <c r="G978" s="1"/>
      <c r="H978" s="1"/>
      <c r="I978" s="1"/>
      <c r="J978" s="1"/>
      <c r="K978" s="1"/>
      <c r="L978" s="1"/>
      <c r="M978" s="1"/>
      <c r="N978" s="1"/>
      <c r="O978" s="1"/>
      <c r="P978" s="1"/>
      <c r="Q978" s="1"/>
      <c r="R978" s="1"/>
      <c r="S978" s="1"/>
      <c r="T978" s="1"/>
      <c r="U978" s="1"/>
    </row>
    <row r="979" spans="2:21" ht="15.75" customHeight="1">
      <c r="B979" s="1"/>
      <c r="C979" s="1"/>
      <c r="D979" s="1"/>
      <c r="E979" s="1"/>
      <c r="F979" s="1"/>
      <c r="G979" s="1"/>
      <c r="H979" s="1"/>
      <c r="I979" s="1"/>
      <c r="J979" s="1"/>
      <c r="K979" s="1"/>
      <c r="L979" s="1"/>
      <c r="M979" s="1"/>
      <c r="N979" s="1"/>
      <c r="O979" s="1"/>
      <c r="P979" s="1"/>
      <c r="Q979" s="1"/>
      <c r="R979" s="1"/>
      <c r="S979" s="1"/>
      <c r="T979" s="1"/>
      <c r="U979" s="1"/>
    </row>
    <row r="980" spans="2:21" ht="15.75" customHeight="1">
      <c r="B980" s="1"/>
      <c r="C980" s="1"/>
      <c r="D980" s="1"/>
      <c r="E980" s="1"/>
      <c r="F980" s="1"/>
      <c r="G980" s="1"/>
      <c r="H980" s="1"/>
      <c r="I980" s="1"/>
      <c r="J980" s="1"/>
      <c r="K980" s="1"/>
      <c r="L980" s="1"/>
      <c r="M980" s="1"/>
      <c r="N980" s="1"/>
      <c r="O980" s="1"/>
      <c r="P980" s="1"/>
      <c r="Q980" s="1"/>
      <c r="R980" s="1"/>
      <c r="S980" s="1"/>
      <c r="T980" s="1"/>
      <c r="U980" s="1"/>
    </row>
    <row r="981" spans="2:21" ht="15.75" customHeight="1">
      <c r="B981" s="1"/>
      <c r="C981" s="1"/>
      <c r="D981" s="1"/>
      <c r="E981" s="1"/>
      <c r="F981" s="1"/>
      <c r="G981" s="1"/>
      <c r="H981" s="1"/>
      <c r="I981" s="1"/>
      <c r="J981" s="1"/>
      <c r="K981" s="1"/>
      <c r="L981" s="1"/>
      <c r="M981" s="1"/>
      <c r="N981" s="1"/>
      <c r="O981" s="1"/>
      <c r="P981" s="1"/>
      <c r="Q981" s="1"/>
      <c r="R981" s="1"/>
      <c r="S981" s="1"/>
      <c r="T981" s="1"/>
      <c r="U981" s="1"/>
    </row>
    <row r="982" spans="2:21" ht="15.75" customHeight="1">
      <c r="B982" s="1"/>
      <c r="C982" s="1"/>
      <c r="D982" s="1"/>
      <c r="E982" s="1"/>
      <c r="F982" s="1"/>
      <c r="G982" s="1"/>
      <c r="H982" s="1"/>
      <c r="I982" s="1"/>
      <c r="J982" s="1"/>
      <c r="K982" s="1"/>
      <c r="L982" s="1"/>
      <c r="M982" s="1"/>
      <c r="N982" s="1"/>
      <c r="O982" s="1"/>
      <c r="P982" s="1"/>
      <c r="Q982" s="1"/>
      <c r="R982" s="1"/>
      <c r="S982" s="1"/>
      <c r="T982" s="1"/>
      <c r="U982" s="1"/>
    </row>
    <row r="983" spans="2:21" ht="15.75" customHeight="1">
      <c r="B983" s="1"/>
      <c r="C983" s="1"/>
      <c r="D983" s="1"/>
      <c r="E983" s="1"/>
      <c r="F983" s="1"/>
      <c r="G983" s="1"/>
      <c r="H983" s="1"/>
      <c r="I983" s="1"/>
      <c r="J983" s="1"/>
      <c r="K983" s="1"/>
      <c r="L983" s="1"/>
      <c r="M983" s="1"/>
      <c r="N983" s="1"/>
      <c r="O983" s="1"/>
      <c r="P983" s="1"/>
      <c r="Q983" s="1"/>
      <c r="R983" s="1"/>
      <c r="S983" s="1"/>
      <c r="T983" s="1"/>
      <c r="U983" s="1"/>
    </row>
    <row r="984" spans="2:21" ht="15.75" customHeight="1">
      <c r="B984" s="1"/>
      <c r="C984" s="1"/>
      <c r="D984" s="1"/>
      <c r="E984" s="1"/>
      <c r="F984" s="1"/>
      <c r="G984" s="1"/>
      <c r="H984" s="1"/>
      <c r="I984" s="1"/>
      <c r="J984" s="1"/>
      <c r="K984" s="1"/>
      <c r="L984" s="1"/>
      <c r="M984" s="1"/>
      <c r="N984" s="1"/>
      <c r="O984" s="1"/>
      <c r="P984" s="1"/>
      <c r="Q984" s="1"/>
      <c r="R984" s="1"/>
      <c r="S984" s="1"/>
      <c r="T984" s="1"/>
      <c r="U984" s="1"/>
    </row>
    <row r="985" spans="2:21" ht="15.75" customHeight="1">
      <c r="B985" s="1"/>
      <c r="C985" s="1"/>
      <c r="D985" s="1"/>
      <c r="E985" s="1"/>
      <c r="F985" s="1"/>
      <c r="G985" s="1"/>
      <c r="H985" s="1"/>
      <c r="I985" s="1"/>
      <c r="J985" s="1"/>
      <c r="K985" s="1"/>
      <c r="L985" s="1"/>
      <c r="M985" s="1"/>
      <c r="N985" s="1"/>
      <c r="O985" s="1"/>
      <c r="P985" s="1"/>
      <c r="Q985" s="1"/>
      <c r="R985" s="1"/>
      <c r="S985" s="1"/>
      <c r="T985" s="1"/>
      <c r="U985" s="1"/>
    </row>
    <row r="986" spans="2:21" ht="15.75" customHeight="1">
      <c r="B986" s="1"/>
      <c r="C986" s="1"/>
      <c r="D986" s="1"/>
      <c r="E986" s="1"/>
      <c r="F986" s="1"/>
      <c r="G986" s="1"/>
      <c r="H986" s="1"/>
      <c r="I986" s="1"/>
      <c r="J986" s="1"/>
      <c r="K986" s="1"/>
      <c r="L986" s="1"/>
      <c r="M986" s="1"/>
      <c r="N986" s="1"/>
      <c r="O986" s="1"/>
      <c r="P986" s="1"/>
      <c r="Q986" s="1"/>
      <c r="R986" s="1"/>
      <c r="S986" s="1"/>
      <c r="T986" s="1"/>
      <c r="U986" s="1"/>
    </row>
    <row r="987" spans="2:21" ht="15.75" customHeight="1">
      <c r="B987" s="1"/>
      <c r="C987" s="1"/>
      <c r="D987" s="1"/>
      <c r="E987" s="1"/>
      <c r="F987" s="1"/>
      <c r="G987" s="1"/>
      <c r="H987" s="1"/>
      <c r="I987" s="1"/>
      <c r="J987" s="1"/>
      <c r="K987" s="1"/>
      <c r="L987" s="1"/>
      <c r="M987" s="1"/>
      <c r="N987" s="1"/>
      <c r="O987" s="1"/>
      <c r="P987" s="1"/>
      <c r="Q987" s="1"/>
      <c r="R987" s="1"/>
      <c r="S987" s="1"/>
      <c r="T987" s="1"/>
      <c r="U987" s="1"/>
    </row>
    <row r="988" spans="2:21" ht="15.75" customHeight="1">
      <c r="B988" s="1"/>
      <c r="C988" s="1"/>
      <c r="D988" s="1"/>
      <c r="E988" s="1"/>
      <c r="F988" s="1"/>
      <c r="G988" s="1"/>
      <c r="H988" s="1"/>
      <c r="I988" s="1"/>
      <c r="J988" s="1"/>
      <c r="K988" s="1"/>
      <c r="L988" s="1"/>
      <c r="M988" s="1"/>
      <c r="N988" s="1"/>
      <c r="O988" s="1"/>
      <c r="P988" s="1"/>
      <c r="Q988" s="1"/>
      <c r="R988" s="1"/>
      <c r="S988" s="1"/>
      <c r="T988" s="1"/>
      <c r="U988" s="1"/>
    </row>
    <row r="989" spans="2:21" ht="15.75" customHeight="1">
      <c r="B989" s="1"/>
      <c r="C989" s="1"/>
      <c r="D989" s="1"/>
      <c r="E989" s="1"/>
      <c r="F989" s="1"/>
      <c r="G989" s="1"/>
      <c r="H989" s="1"/>
      <c r="I989" s="1"/>
      <c r="J989" s="1"/>
      <c r="K989" s="1"/>
      <c r="L989" s="1"/>
      <c r="M989" s="1"/>
      <c r="N989" s="1"/>
      <c r="O989" s="1"/>
      <c r="P989" s="1"/>
      <c r="Q989" s="1"/>
      <c r="R989" s="1"/>
      <c r="S989" s="1"/>
      <c r="T989" s="1"/>
      <c r="U989" s="1"/>
    </row>
    <row r="990" spans="2:21" ht="15.75" customHeight="1">
      <c r="B990" s="1"/>
      <c r="C990" s="1"/>
      <c r="D990" s="1"/>
      <c r="E990" s="1"/>
      <c r="F990" s="1"/>
      <c r="G990" s="1"/>
      <c r="H990" s="1"/>
      <c r="I990" s="1"/>
      <c r="J990" s="1"/>
      <c r="K990" s="1"/>
      <c r="L990" s="1"/>
      <c r="M990" s="1"/>
      <c r="N990" s="1"/>
      <c r="O990" s="1"/>
      <c r="P990" s="1"/>
      <c r="Q990" s="1"/>
      <c r="R990" s="1"/>
      <c r="S990" s="1"/>
      <c r="T990" s="1"/>
      <c r="U990" s="1"/>
    </row>
    <row r="991" spans="2:21" ht="15.75" customHeight="1">
      <c r="B991" s="1"/>
      <c r="C991" s="1"/>
      <c r="D991" s="1"/>
      <c r="E991" s="1"/>
      <c r="F991" s="1"/>
      <c r="G991" s="1"/>
      <c r="H991" s="1"/>
      <c r="I991" s="1"/>
      <c r="J991" s="1"/>
      <c r="K991" s="1"/>
      <c r="L991" s="1"/>
      <c r="M991" s="1"/>
      <c r="N991" s="1"/>
      <c r="O991" s="1"/>
      <c r="P991" s="1"/>
      <c r="Q991" s="1"/>
      <c r="R991" s="1"/>
      <c r="S991" s="1"/>
      <c r="T991" s="1"/>
      <c r="U991" s="1"/>
    </row>
    <row r="992" spans="2:21" ht="15.75" customHeight="1">
      <c r="B992" s="1"/>
      <c r="C992" s="1"/>
      <c r="D992" s="1"/>
      <c r="E992" s="1"/>
      <c r="F992" s="1"/>
      <c r="G992" s="1"/>
      <c r="H992" s="1"/>
      <c r="I992" s="1"/>
      <c r="J992" s="1"/>
      <c r="K992" s="1"/>
      <c r="L992" s="1"/>
      <c r="M992" s="1"/>
      <c r="N992" s="1"/>
      <c r="O992" s="1"/>
      <c r="P992" s="1"/>
      <c r="Q992" s="1"/>
      <c r="R992" s="1"/>
      <c r="S992" s="1"/>
      <c r="T992" s="1"/>
      <c r="U992" s="1"/>
    </row>
    <row r="993" spans="2:21" ht="15.75" customHeight="1">
      <c r="B993" s="1"/>
      <c r="C993" s="1"/>
      <c r="D993" s="1"/>
      <c r="E993" s="1"/>
      <c r="F993" s="1"/>
      <c r="G993" s="1"/>
      <c r="H993" s="1"/>
      <c r="I993" s="1"/>
      <c r="J993" s="1"/>
      <c r="K993" s="1"/>
      <c r="L993" s="1"/>
      <c r="M993" s="1"/>
      <c r="N993" s="1"/>
      <c r="O993" s="1"/>
      <c r="P993" s="1"/>
      <c r="Q993" s="1"/>
      <c r="R993" s="1"/>
      <c r="S993" s="1"/>
      <c r="T993" s="1"/>
      <c r="U993" s="1"/>
    </row>
    <row r="994" spans="2:21" ht="15.75" customHeight="1">
      <c r="B994" s="1"/>
      <c r="C994" s="1"/>
      <c r="D994" s="1"/>
      <c r="E994" s="1"/>
      <c r="F994" s="1"/>
      <c r="G994" s="1"/>
      <c r="H994" s="1"/>
      <c r="I994" s="1"/>
      <c r="J994" s="1"/>
      <c r="K994" s="1"/>
      <c r="L994" s="1"/>
      <c r="M994" s="1"/>
      <c r="N994" s="1"/>
      <c r="O994" s="1"/>
      <c r="P994" s="1"/>
      <c r="Q994" s="1"/>
      <c r="R994" s="1"/>
      <c r="S994" s="1"/>
      <c r="T994" s="1"/>
      <c r="U994" s="1"/>
    </row>
    <row r="995" spans="2:21" ht="15.75" customHeight="1">
      <c r="B995" s="1"/>
      <c r="C995" s="1"/>
      <c r="D995" s="1"/>
      <c r="E995" s="1"/>
      <c r="F995" s="1"/>
      <c r="G995" s="1"/>
      <c r="H995" s="1"/>
      <c r="I995" s="1"/>
      <c r="J995" s="1"/>
      <c r="K995" s="1"/>
      <c r="L995" s="1"/>
      <c r="M995" s="1"/>
      <c r="N995" s="1"/>
      <c r="O995" s="1"/>
      <c r="P995" s="1"/>
      <c r="Q995" s="1"/>
      <c r="R995" s="1"/>
      <c r="S995" s="1"/>
      <c r="T995" s="1"/>
      <c r="U995" s="1"/>
    </row>
    <row r="996" spans="2:21" ht="15.75" customHeight="1">
      <c r="B996" s="1"/>
      <c r="C996" s="1"/>
      <c r="D996" s="1"/>
      <c r="E996" s="1"/>
      <c r="F996" s="1"/>
      <c r="G996" s="1"/>
      <c r="H996" s="1"/>
      <c r="I996" s="1"/>
      <c r="J996" s="1"/>
      <c r="K996" s="1"/>
      <c r="L996" s="1"/>
      <c r="M996" s="1"/>
      <c r="N996" s="1"/>
      <c r="O996" s="1"/>
      <c r="P996" s="1"/>
      <c r="Q996" s="1"/>
      <c r="R996" s="1"/>
      <c r="S996" s="1"/>
      <c r="T996" s="1"/>
      <c r="U996" s="1"/>
    </row>
    <row r="997" spans="2:21" ht="15.75" customHeight="1">
      <c r="B997" s="1"/>
      <c r="C997" s="1"/>
      <c r="D997" s="1"/>
      <c r="E997" s="1"/>
      <c r="F997" s="1"/>
      <c r="G997" s="1"/>
      <c r="H997" s="1"/>
      <c r="I997" s="1"/>
      <c r="J997" s="1"/>
      <c r="K997" s="1"/>
      <c r="L997" s="1"/>
      <c r="M997" s="1"/>
      <c r="N997" s="1"/>
      <c r="O997" s="1"/>
      <c r="P997" s="1"/>
      <c r="Q997" s="1"/>
      <c r="R997" s="1"/>
      <c r="S997" s="1"/>
      <c r="T997" s="1"/>
      <c r="U997" s="1"/>
    </row>
    <row r="998" spans="2:21" ht="15.75" customHeight="1">
      <c r="B998" s="1"/>
      <c r="C998" s="1"/>
      <c r="D998" s="1"/>
      <c r="E998" s="1"/>
      <c r="F998" s="1"/>
      <c r="G998" s="1"/>
      <c r="H998" s="1"/>
      <c r="I998" s="1"/>
      <c r="J998" s="1"/>
      <c r="K998" s="1"/>
      <c r="L998" s="1"/>
      <c r="M998" s="1"/>
      <c r="N998" s="1"/>
      <c r="O998" s="1"/>
      <c r="P998" s="1"/>
      <c r="Q998" s="1"/>
      <c r="R998" s="1"/>
      <c r="S998" s="1"/>
      <c r="T998" s="1"/>
      <c r="U998" s="1"/>
    </row>
    <row r="999" spans="2:21" ht="15.75" customHeight="1">
      <c r="B999" s="1"/>
      <c r="C999" s="1"/>
      <c r="D999" s="1"/>
      <c r="E999" s="1"/>
      <c r="F999" s="1"/>
      <c r="G999" s="1"/>
      <c r="H999" s="1"/>
      <c r="I999" s="1"/>
      <c r="J999" s="1"/>
      <c r="K999" s="1"/>
      <c r="L999" s="1"/>
      <c r="M999" s="1"/>
      <c r="N999" s="1"/>
      <c r="O999" s="1"/>
      <c r="P999" s="1"/>
      <c r="Q999" s="1"/>
      <c r="R999" s="1"/>
      <c r="S999" s="1"/>
      <c r="T999" s="1"/>
      <c r="U999" s="1"/>
    </row>
    <row r="1000" spans="2:21" ht="15.75" customHeight="1">
      <c r="B1000" s="1"/>
      <c r="C1000" s="1"/>
      <c r="D1000" s="1"/>
      <c r="E1000" s="1"/>
      <c r="F1000" s="1"/>
      <c r="G1000" s="1"/>
      <c r="H1000" s="1"/>
      <c r="I1000" s="1"/>
      <c r="J1000" s="1"/>
      <c r="K1000" s="1"/>
      <c r="L1000" s="1"/>
      <c r="M1000" s="1"/>
      <c r="N1000" s="1"/>
      <c r="O1000" s="1"/>
      <c r="P1000" s="1"/>
      <c r="Q1000" s="1"/>
      <c r="R1000" s="1"/>
      <c r="S1000" s="1"/>
      <c r="T1000" s="1"/>
      <c r="U1000" s="1"/>
    </row>
  </sheetData>
  <sheetProtection algorithmName="SHA-512" hashValue="XKyLvX1QZQ3iRQGjvELwgxbZHvBZ36crzILfYtTOB+CEW1Huo8hQClekpTwajVDU05VCoWl+JibZP/gAvroBtA==" saltValue="rV6tCDfR2RZoC0cncr4EGQ==" spinCount="100000" sheet="1" objects="1" scenarios="1"/>
  <mergeCells count="3">
    <mergeCell ref="I3:O9"/>
    <mergeCell ref="C12:D17"/>
    <mergeCell ref="B36:N39"/>
  </mergeCell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48135"/>
    <outlinePr summaryBelow="0" summaryRight="0"/>
  </sheetPr>
  <dimension ref="A1:AA1000"/>
  <sheetViews>
    <sheetView showGridLines="0" workbookViewId="0"/>
  </sheetViews>
  <sheetFormatPr defaultColWidth="14.44140625" defaultRowHeight="15" customHeight="1"/>
  <cols>
    <col min="1" max="1" width="4.88671875" customWidth="1"/>
    <col min="2" max="2" width="25.5546875" customWidth="1"/>
    <col min="3" max="3" width="16.88671875" customWidth="1"/>
    <col min="4" max="4" width="15.33203125" customWidth="1"/>
    <col min="5" max="5" width="14.5546875" customWidth="1"/>
    <col min="6" max="6" width="15.5546875" customWidth="1"/>
    <col min="7" max="7" width="16.5546875" customWidth="1"/>
    <col min="8" max="8" width="18.109375" customWidth="1"/>
    <col min="9" max="9" width="14.33203125" customWidth="1"/>
    <col min="10" max="10" width="14.109375" customWidth="1"/>
    <col min="11" max="11" width="2" customWidth="1"/>
    <col min="12" max="12" width="1.5546875" customWidth="1"/>
    <col min="13" max="13" width="23.33203125" customWidth="1"/>
    <col min="14" max="27" width="17.33203125" customWidth="1"/>
  </cols>
  <sheetData>
    <row r="1" spans="1:27" ht="13.2">
      <c r="B1" s="1"/>
      <c r="C1" s="1"/>
      <c r="D1" s="1"/>
      <c r="E1" s="1"/>
      <c r="F1" s="1"/>
      <c r="G1" s="1"/>
      <c r="H1" s="1"/>
      <c r="I1" s="1"/>
      <c r="J1" s="1"/>
      <c r="K1" s="1"/>
      <c r="L1" s="1"/>
      <c r="M1" s="1"/>
      <c r="N1" s="1"/>
      <c r="O1" s="1"/>
      <c r="P1" s="1"/>
      <c r="Q1" s="1"/>
    </row>
    <row r="2" spans="1:27" ht="17.399999999999999">
      <c r="B2" s="540" t="s">
        <v>651</v>
      </c>
      <c r="C2" s="1"/>
      <c r="D2" s="1"/>
      <c r="E2" s="1"/>
      <c r="F2" s="1"/>
      <c r="G2" s="1"/>
      <c r="H2" s="1"/>
      <c r="I2" s="1"/>
      <c r="J2" s="1"/>
      <c r="K2" s="1"/>
      <c r="L2" s="1"/>
      <c r="M2" s="1"/>
      <c r="N2" s="1"/>
      <c r="O2" s="1"/>
      <c r="P2" s="1"/>
      <c r="Q2" s="1"/>
    </row>
    <row r="3" spans="1:27" ht="17.399999999999999">
      <c r="A3" s="541"/>
      <c r="B3" s="541"/>
      <c r="C3" s="541"/>
      <c r="D3" s="541"/>
      <c r="E3" s="541"/>
      <c r="F3" s="541"/>
      <c r="G3" s="541"/>
      <c r="H3" s="541"/>
      <c r="I3" s="1"/>
      <c r="J3" s="1"/>
      <c r="K3" s="1"/>
      <c r="L3" s="1"/>
      <c r="M3" s="1"/>
      <c r="N3" s="1"/>
      <c r="O3" s="1"/>
      <c r="P3" s="1"/>
      <c r="Q3" s="1"/>
    </row>
    <row r="4" spans="1:27" ht="18" customHeight="1">
      <c r="A4" s="541"/>
      <c r="B4" s="542" t="s">
        <v>652</v>
      </c>
      <c r="C4" s="543"/>
      <c r="D4" s="543"/>
      <c r="E4" s="543"/>
      <c r="F4" s="543"/>
      <c r="G4" s="543"/>
      <c r="H4" s="543"/>
      <c r="I4" s="1"/>
      <c r="J4" s="1"/>
      <c r="K4" s="1"/>
      <c r="L4" s="1"/>
      <c r="M4" s="1"/>
      <c r="N4" s="1"/>
      <c r="O4" s="1"/>
      <c r="P4" s="1"/>
      <c r="Q4" s="1"/>
    </row>
    <row r="5" spans="1:27" ht="49.5" customHeight="1">
      <c r="A5" s="541"/>
      <c r="B5" s="995" t="s">
        <v>653</v>
      </c>
      <c r="C5" s="968"/>
      <c r="D5" s="968"/>
      <c r="E5" s="968"/>
      <c r="F5" s="968"/>
      <c r="G5" s="968"/>
      <c r="H5" s="968"/>
      <c r="I5" s="1"/>
      <c r="J5" s="1"/>
      <c r="K5" s="1"/>
      <c r="L5" s="1"/>
      <c r="M5" s="1"/>
      <c r="N5" s="1"/>
      <c r="O5" s="1"/>
      <c r="P5" s="1"/>
      <c r="Q5" s="1"/>
    </row>
    <row r="6" spans="1:27">
      <c r="A6" s="6"/>
      <c r="B6" s="543"/>
      <c r="C6" s="6"/>
      <c r="D6" s="6"/>
      <c r="E6" s="6"/>
      <c r="F6" s="543"/>
      <c r="G6" s="6"/>
      <c r="H6" s="6"/>
      <c r="I6" s="6"/>
      <c r="J6" s="6"/>
      <c r="K6" s="6"/>
      <c r="L6" s="6"/>
      <c r="M6" s="1"/>
      <c r="N6" s="1"/>
      <c r="O6" s="1"/>
      <c r="P6" s="1"/>
      <c r="Q6" s="1"/>
      <c r="R6" s="6"/>
      <c r="S6" s="6"/>
      <c r="T6" s="6"/>
      <c r="U6" s="6"/>
      <c r="V6" s="6"/>
      <c r="W6" s="6"/>
      <c r="X6" s="6"/>
      <c r="Y6" s="6"/>
      <c r="Z6" s="6"/>
      <c r="AA6" s="6"/>
    </row>
    <row r="7" spans="1:27">
      <c r="A7" s="6"/>
      <c r="B7" s="543" t="s">
        <v>383</v>
      </c>
      <c r="C7" s="6"/>
      <c r="D7" s="6"/>
      <c r="E7" s="544"/>
      <c r="F7" s="543" t="s">
        <v>654</v>
      </c>
      <c r="G7" s="6"/>
      <c r="H7" s="6"/>
      <c r="I7" s="6"/>
      <c r="J7" s="6"/>
      <c r="K7" s="6"/>
      <c r="L7" s="6"/>
      <c r="M7" s="1"/>
      <c r="N7" s="1"/>
      <c r="O7" s="1"/>
      <c r="P7" s="1"/>
      <c r="Q7" s="1"/>
      <c r="R7" s="6"/>
      <c r="S7" s="6"/>
      <c r="T7" s="6"/>
      <c r="U7" s="6"/>
      <c r="V7" s="6"/>
      <c r="W7" s="6"/>
      <c r="X7" s="6"/>
      <c r="Y7" s="6"/>
      <c r="Z7" s="6"/>
      <c r="AA7" s="6"/>
    </row>
    <row r="8" spans="1:27" ht="26.4">
      <c r="A8" s="996"/>
      <c r="B8" s="348" t="s">
        <v>383</v>
      </c>
      <c r="C8" s="545" t="s">
        <v>655</v>
      </c>
      <c r="D8" s="86" t="s">
        <v>656</v>
      </c>
      <c r="E8" s="86" t="s">
        <v>657</v>
      </c>
      <c r="F8" s="546">
        <v>1.25</v>
      </c>
      <c r="G8" s="546">
        <v>1.75</v>
      </c>
      <c r="H8" s="546">
        <v>2.25</v>
      </c>
      <c r="I8" s="546">
        <v>3</v>
      </c>
      <c r="J8" s="6"/>
      <c r="K8" s="6"/>
      <c r="L8" s="6"/>
      <c r="M8" s="1"/>
      <c r="N8" s="1"/>
      <c r="O8" s="1"/>
      <c r="P8" s="1"/>
      <c r="Q8" s="1"/>
      <c r="R8" s="6"/>
      <c r="S8" s="6"/>
      <c r="T8" s="6"/>
      <c r="U8" s="6"/>
      <c r="V8" s="6"/>
      <c r="W8" s="6"/>
      <c r="X8" s="6"/>
      <c r="Y8" s="6"/>
      <c r="Z8" s="6"/>
      <c r="AA8" s="6"/>
    </row>
    <row r="9" spans="1:27" ht="13.2">
      <c r="A9" s="968"/>
      <c r="B9" s="390">
        <f t="shared" ref="B9:B12" si="0">52/C9</f>
        <v>13</v>
      </c>
      <c r="C9" s="128">
        <v>4</v>
      </c>
      <c r="D9" s="131" t="e">
        <f>'Plant &amp; Fish Production'!C9*'Plant &amp; Fish Production'!$C$16*(1-'Plant &amp; Fish Production'!$C$21)*$B9</f>
        <v>#VALUE!</v>
      </c>
      <c r="E9" s="131" t="e">
        <f t="shared" ref="E9:E12" si="1">D9/52</f>
        <v>#VALUE!</v>
      </c>
      <c r="F9" s="58" t="e">
        <f t="shared" ref="F9:F12" si="2">$D9*F$8</f>
        <v>#VALUE!</v>
      </c>
      <c r="G9" s="58" t="e">
        <f t="shared" ref="G9:I9" si="3">$D$9*G8</f>
        <v>#VALUE!</v>
      </c>
      <c r="H9" s="58" t="e">
        <f t="shared" si="3"/>
        <v>#VALUE!</v>
      </c>
      <c r="I9" s="547" t="e">
        <f t="shared" si="3"/>
        <v>#VALUE!</v>
      </c>
      <c r="J9" s="6"/>
      <c r="K9" s="6"/>
      <c r="L9" s="6"/>
      <c r="M9" s="1"/>
      <c r="N9" s="1"/>
      <c r="O9" s="1"/>
      <c r="P9" s="1"/>
      <c r="Q9" s="1"/>
      <c r="R9" s="6"/>
      <c r="S9" s="6"/>
      <c r="T9" s="6"/>
      <c r="U9" s="6"/>
      <c r="V9" s="6"/>
      <c r="W9" s="6"/>
      <c r="X9" s="6"/>
      <c r="Y9" s="6"/>
      <c r="Z9" s="6"/>
      <c r="AA9" s="6"/>
    </row>
    <row r="10" spans="1:27" ht="13.2">
      <c r="A10" s="968"/>
      <c r="B10" s="390">
        <f t="shared" si="0"/>
        <v>11.555555555555555</v>
      </c>
      <c r="C10" s="128">
        <v>4.5</v>
      </c>
      <c r="D10" s="131" t="e">
        <f>'Plant &amp; Fish Production'!C9*'Plant &amp; Fish Production'!$C$16*(1-'Plant &amp; Fish Production'!$C$21)*$B10</f>
        <v>#VALUE!</v>
      </c>
      <c r="E10" s="131" t="e">
        <f t="shared" si="1"/>
        <v>#VALUE!</v>
      </c>
      <c r="F10" s="58" t="e">
        <f t="shared" si="2"/>
        <v>#VALUE!</v>
      </c>
      <c r="G10" s="58" t="e">
        <f t="shared" ref="G10:I10" si="4">$D10*G$8</f>
        <v>#VALUE!</v>
      </c>
      <c r="H10" s="547" t="e">
        <f t="shared" si="4"/>
        <v>#VALUE!</v>
      </c>
      <c r="I10" s="252" t="e">
        <f t="shared" si="4"/>
        <v>#VALUE!</v>
      </c>
      <c r="J10" s="6"/>
      <c r="K10" s="6"/>
      <c r="L10" s="6"/>
      <c r="M10" s="1"/>
      <c r="N10" s="1"/>
      <c r="O10" s="1"/>
      <c r="P10" s="1"/>
      <c r="Q10" s="1"/>
      <c r="R10" s="6"/>
      <c r="S10" s="6"/>
      <c r="T10" s="6"/>
      <c r="U10" s="6"/>
      <c r="V10" s="6"/>
      <c r="W10" s="6"/>
      <c r="X10" s="6"/>
      <c r="Y10" s="6"/>
      <c r="Z10" s="6"/>
      <c r="AA10" s="6"/>
    </row>
    <row r="11" spans="1:27" ht="13.2">
      <c r="A11" s="968"/>
      <c r="B11" s="390">
        <f t="shared" si="0"/>
        <v>10.4</v>
      </c>
      <c r="C11" s="128">
        <v>5</v>
      </c>
      <c r="D11" s="131" t="e">
        <f>'Plant &amp; Fish Production'!C9*'Plant &amp; Fish Production'!$C$16*(1-'Plant &amp; Fish Production'!$C$21)*$B11</f>
        <v>#VALUE!</v>
      </c>
      <c r="E11" s="131" t="e">
        <f t="shared" si="1"/>
        <v>#VALUE!</v>
      </c>
      <c r="F11" s="58" t="e">
        <f t="shared" si="2"/>
        <v>#VALUE!</v>
      </c>
      <c r="G11" s="547" t="e">
        <f t="shared" ref="G11:I11" si="5">$D11*G$8</f>
        <v>#VALUE!</v>
      </c>
      <c r="H11" s="58" t="e">
        <f t="shared" si="5"/>
        <v>#VALUE!</v>
      </c>
      <c r="I11" s="58" t="e">
        <f t="shared" si="5"/>
        <v>#VALUE!</v>
      </c>
      <c r="J11" s="6"/>
      <c r="K11" s="6"/>
      <c r="L11" s="6"/>
      <c r="M11" s="1"/>
      <c r="N11" s="1"/>
      <c r="O11" s="1"/>
      <c r="P11" s="1"/>
      <c r="Q11" s="1"/>
      <c r="R11" s="6"/>
      <c r="S11" s="6"/>
      <c r="T11" s="6"/>
      <c r="U11" s="6"/>
      <c r="V11" s="6"/>
      <c r="W11" s="6"/>
      <c r="X11" s="6"/>
      <c r="Y11" s="6"/>
      <c r="Z11" s="6"/>
      <c r="AA11" s="6"/>
    </row>
    <row r="12" spans="1:27" ht="13.2">
      <c r="A12" s="968"/>
      <c r="B12" s="390">
        <f t="shared" si="0"/>
        <v>8.6666666666666661</v>
      </c>
      <c r="C12" s="128">
        <v>6</v>
      </c>
      <c r="D12" s="131" t="e">
        <f>'Plant &amp; Fish Production'!C9*'Plant &amp; Fish Production'!$C$16*(1-'Plant &amp; Fish Production'!$C$21)*$B12</f>
        <v>#VALUE!</v>
      </c>
      <c r="E12" s="131" t="e">
        <f t="shared" si="1"/>
        <v>#VALUE!</v>
      </c>
      <c r="F12" s="547" t="e">
        <f t="shared" si="2"/>
        <v>#VALUE!</v>
      </c>
      <c r="G12" s="58" t="e">
        <f t="shared" ref="G12:I12" si="6">$D12*G$8</f>
        <v>#VALUE!</v>
      </c>
      <c r="H12" s="58" t="e">
        <f t="shared" si="6"/>
        <v>#VALUE!</v>
      </c>
      <c r="I12" s="58" t="e">
        <f t="shared" si="6"/>
        <v>#VALUE!</v>
      </c>
      <c r="J12" s="6"/>
      <c r="K12" s="6"/>
      <c r="L12" s="6"/>
      <c r="M12" s="1"/>
      <c r="N12" s="1"/>
      <c r="O12" s="1"/>
      <c r="P12" s="1"/>
      <c r="Q12" s="1"/>
      <c r="R12" s="6"/>
      <c r="S12" s="6"/>
      <c r="T12" s="6"/>
      <c r="U12" s="6"/>
      <c r="V12" s="6"/>
      <c r="W12" s="6"/>
      <c r="X12" s="6"/>
      <c r="Y12" s="6"/>
      <c r="Z12" s="6"/>
      <c r="AA12" s="6"/>
    </row>
    <row r="13" spans="1:27" ht="13.2">
      <c r="B13" s="6"/>
      <c r="C13" s="6"/>
      <c r="D13" s="6"/>
      <c r="E13" s="544"/>
      <c r="F13" s="6"/>
      <c r="G13" s="6"/>
      <c r="H13" s="6"/>
      <c r="I13" s="6"/>
      <c r="J13" s="1"/>
      <c r="K13" s="1"/>
      <c r="L13" s="1"/>
      <c r="M13" s="1"/>
      <c r="N13" s="1"/>
      <c r="O13" s="1"/>
      <c r="P13" s="1"/>
      <c r="Q13" s="1"/>
    </row>
    <row r="14" spans="1:27">
      <c r="B14" s="543" t="s">
        <v>658</v>
      </c>
      <c r="C14" s="6"/>
      <c r="D14" s="6"/>
      <c r="E14" s="544"/>
      <c r="F14" s="543" t="s">
        <v>659</v>
      </c>
      <c r="G14" s="6"/>
      <c r="H14" s="6"/>
      <c r="I14" s="6"/>
      <c r="J14" s="1"/>
      <c r="K14" s="1"/>
      <c r="L14" s="1"/>
      <c r="M14" s="1"/>
      <c r="N14" s="1"/>
      <c r="O14" s="1"/>
      <c r="P14" s="1"/>
      <c r="Q14" s="1"/>
    </row>
    <row r="15" spans="1:27" ht="13.2">
      <c r="B15" s="2" t="s">
        <v>660</v>
      </c>
      <c r="C15" s="2" t="s">
        <v>661</v>
      </c>
      <c r="D15" s="2" t="s">
        <v>662</v>
      </c>
      <c r="E15" s="2" t="s">
        <v>663</v>
      </c>
      <c r="F15" s="2" t="s">
        <v>664</v>
      </c>
      <c r="G15" s="2" t="s">
        <v>665</v>
      </c>
      <c r="H15" s="2" t="s">
        <v>666</v>
      </c>
      <c r="I15" s="2" t="s">
        <v>667</v>
      </c>
      <c r="J15" s="2" t="s">
        <v>668</v>
      </c>
      <c r="K15" s="1"/>
      <c r="L15" s="1"/>
      <c r="M15" s="1"/>
      <c r="N15" s="1"/>
      <c r="O15" s="1"/>
      <c r="P15" s="1"/>
      <c r="Q15" s="1"/>
    </row>
    <row r="16" spans="1:27" ht="13.2">
      <c r="B16" s="2" t="s">
        <v>669</v>
      </c>
      <c r="C16" s="2" t="s">
        <v>670</v>
      </c>
      <c r="D16" s="2" t="s">
        <v>671</v>
      </c>
      <c r="E16" s="2" t="s">
        <v>672</v>
      </c>
      <c r="F16" s="2" t="s">
        <v>673</v>
      </c>
      <c r="G16" s="2" t="s">
        <v>674</v>
      </c>
      <c r="H16" s="2" t="s">
        <v>675</v>
      </c>
      <c r="I16" s="2" t="s">
        <v>676</v>
      </c>
      <c r="J16" s="2" t="s">
        <v>677</v>
      </c>
      <c r="K16" s="1"/>
      <c r="L16" s="1"/>
      <c r="M16" s="1"/>
      <c r="N16" s="1"/>
      <c r="O16" s="1"/>
      <c r="P16" s="1"/>
      <c r="Q16" s="1"/>
    </row>
    <row r="17" spans="1:27" ht="13.2">
      <c r="B17" s="2" t="s">
        <v>678</v>
      </c>
      <c r="C17" s="2" t="s">
        <v>679</v>
      </c>
      <c r="D17" s="2" t="s">
        <v>680</v>
      </c>
      <c r="E17" s="2" t="s">
        <v>681</v>
      </c>
      <c r="F17" s="2"/>
      <c r="G17" s="2"/>
      <c r="H17" s="2"/>
      <c r="I17" s="2"/>
      <c r="J17" s="2"/>
      <c r="K17" s="1"/>
      <c r="L17" s="1"/>
      <c r="M17" s="1"/>
      <c r="N17" s="1"/>
      <c r="O17" s="1"/>
      <c r="P17" s="1"/>
      <c r="Q17" s="1"/>
    </row>
    <row r="18" spans="1:27" ht="13.2">
      <c r="B18" s="1"/>
      <c r="C18" s="1"/>
      <c r="D18" s="1"/>
      <c r="E18" s="6"/>
      <c r="F18" s="1"/>
      <c r="G18" s="6"/>
      <c r="H18" s="6"/>
      <c r="I18" s="6"/>
      <c r="J18" s="1"/>
      <c r="K18" s="1"/>
      <c r="L18" s="1"/>
      <c r="M18" s="1"/>
      <c r="N18" s="1"/>
      <c r="O18" s="1"/>
      <c r="P18" s="1"/>
      <c r="Q18" s="1"/>
    </row>
    <row r="19" spans="1:27" ht="13.2">
      <c r="B19" s="1"/>
      <c r="C19" s="1"/>
      <c r="D19" s="1"/>
      <c r="E19" s="1"/>
      <c r="F19" s="1"/>
      <c r="G19" s="91"/>
      <c r="H19" s="91"/>
      <c r="I19" s="1"/>
      <c r="J19" s="1"/>
      <c r="K19" s="1"/>
      <c r="L19" s="1"/>
      <c r="M19" s="1"/>
      <c r="N19" s="1"/>
      <c r="O19" s="1"/>
      <c r="P19" s="1"/>
      <c r="Q19" s="1"/>
    </row>
    <row r="20" spans="1:27">
      <c r="B20" s="548" t="s">
        <v>682</v>
      </c>
      <c r="C20" s="997" t="s">
        <v>683</v>
      </c>
      <c r="D20" s="968"/>
      <c r="E20" s="968"/>
      <c r="F20" s="968"/>
      <c r="G20" s="968"/>
      <c r="H20" s="91"/>
      <c r="I20" s="1"/>
      <c r="J20" s="1"/>
      <c r="K20" s="1"/>
      <c r="L20" s="1"/>
      <c r="M20" s="1"/>
      <c r="N20" s="1"/>
      <c r="O20" s="1"/>
      <c r="P20" s="1"/>
      <c r="Q20" s="1"/>
    </row>
    <row r="21" spans="1:27" ht="15.75" customHeight="1">
      <c r="A21" s="1"/>
      <c r="B21" s="548"/>
      <c r="C21" s="549" t="s">
        <v>684</v>
      </c>
      <c r="D21" s="19"/>
      <c r="E21" s="19"/>
      <c r="F21" s="19"/>
      <c r="G21" s="19"/>
      <c r="H21" s="91"/>
      <c r="I21" s="1"/>
      <c r="J21" s="1"/>
      <c r="K21" s="1"/>
      <c r="L21" s="1"/>
      <c r="M21" s="1"/>
      <c r="N21" s="1"/>
      <c r="O21" s="1"/>
      <c r="P21" s="1"/>
      <c r="Q21" s="1"/>
      <c r="R21" s="1"/>
      <c r="S21" s="1"/>
      <c r="T21" s="1"/>
      <c r="U21" s="1"/>
      <c r="V21" s="1"/>
      <c r="W21" s="1"/>
      <c r="X21" s="1"/>
      <c r="Y21" s="1"/>
      <c r="Z21" s="1"/>
      <c r="AA21" s="1"/>
    </row>
    <row r="22" spans="1:27" ht="15.75" customHeight="1">
      <c r="A22" s="1"/>
      <c r="B22" s="548"/>
      <c r="C22" s="19"/>
      <c r="D22" s="19"/>
      <c r="E22" s="19"/>
      <c r="F22" s="19"/>
      <c r="G22" s="19"/>
      <c r="H22" s="91"/>
      <c r="I22" s="1"/>
      <c r="J22" s="1"/>
      <c r="K22" s="1"/>
      <c r="L22" s="1"/>
      <c r="M22" s="1"/>
      <c r="N22" s="1"/>
      <c r="O22" s="1"/>
      <c r="P22" s="1"/>
      <c r="Q22" s="1"/>
      <c r="R22" s="1"/>
      <c r="S22" s="1"/>
      <c r="T22" s="1"/>
      <c r="U22" s="1"/>
      <c r="V22" s="1"/>
      <c r="W22" s="1"/>
      <c r="X22" s="1"/>
      <c r="Y22" s="1"/>
      <c r="Z22" s="1"/>
      <c r="AA22" s="1"/>
    </row>
    <row r="23" spans="1:27" ht="15.75" customHeight="1">
      <c r="B23" s="1"/>
      <c r="C23" s="550" t="s">
        <v>685</v>
      </c>
      <c r="D23" s="550" t="s">
        <v>686</v>
      </c>
      <c r="E23" s="550" t="s">
        <v>687</v>
      </c>
      <c r="F23" s="550" t="s">
        <v>688</v>
      </c>
      <c r="G23" s="91"/>
      <c r="H23" s="91"/>
      <c r="I23" s="1"/>
      <c r="J23" s="1"/>
      <c r="K23" s="1"/>
      <c r="L23" s="1"/>
      <c r="M23" s="1"/>
      <c r="N23" s="1"/>
      <c r="O23" s="1"/>
      <c r="P23" s="1"/>
      <c r="Q23" s="1"/>
    </row>
    <row r="24" spans="1:27" ht="15.75" customHeight="1">
      <c r="B24" s="551" t="s">
        <v>689</v>
      </c>
      <c r="C24" s="552">
        <v>2</v>
      </c>
      <c r="D24" s="552">
        <v>2</v>
      </c>
      <c r="E24" s="552">
        <v>2.5</v>
      </c>
      <c r="F24" s="553">
        <v>3</v>
      </c>
      <c r="G24" s="91"/>
      <c r="H24" s="91"/>
      <c r="I24" s="1"/>
      <c r="J24" s="1"/>
      <c r="K24" s="1"/>
      <c r="L24" s="1"/>
      <c r="M24" s="1"/>
      <c r="N24" s="1"/>
      <c r="O24" s="1"/>
      <c r="P24" s="1"/>
      <c r="Q24" s="1"/>
    </row>
    <row r="25" spans="1:27" ht="15.75" customHeight="1">
      <c r="B25" s="474" t="s">
        <v>690</v>
      </c>
      <c r="C25" s="58">
        <f>'Summary Data'!I6</f>
        <v>12560.08</v>
      </c>
      <c r="D25" s="58">
        <f t="shared" ref="D25:F25" si="7">C25</f>
        <v>12560.08</v>
      </c>
      <c r="E25" s="58">
        <f t="shared" si="7"/>
        <v>12560.08</v>
      </c>
      <c r="F25" s="554">
        <f t="shared" si="7"/>
        <v>12560.08</v>
      </c>
      <c r="G25" s="91"/>
      <c r="H25" s="91"/>
      <c r="I25" s="1"/>
      <c r="J25" s="1"/>
      <c r="K25" s="1"/>
      <c r="L25" s="1"/>
      <c r="M25" s="1"/>
      <c r="N25" s="1"/>
      <c r="O25" s="1"/>
      <c r="P25" s="1"/>
      <c r="Q25" s="1"/>
    </row>
    <row r="26" spans="1:27" ht="15.75" customHeight="1">
      <c r="B26" s="555" t="s">
        <v>691</v>
      </c>
      <c r="C26" s="58">
        <f t="shared" ref="C26:F26" si="8">C24*C25</f>
        <v>25120.16</v>
      </c>
      <c r="D26" s="58">
        <f t="shared" si="8"/>
        <v>25120.16</v>
      </c>
      <c r="E26" s="58">
        <f t="shared" si="8"/>
        <v>31400.2</v>
      </c>
      <c r="F26" s="554">
        <f t="shared" si="8"/>
        <v>37680.239999999998</v>
      </c>
      <c r="G26" s="91"/>
      <c r="H26" s="91"/>
      <c r="I26" s="1"/>
      <c r="J26" s="1"/>
      <c r="K26" s="1"/>
      <c r="L26" s="1"/>
      <c r="M26" s="1"/>
      <c r="N26" s="1"/>
      <c r="O26" s="1"/>
      <c r="P26" s="1"/>
      <c r="Q26" s="1"/>
    </row>
    <row r="27" spans="1:27" ht="15.75" customHeight="1">
      <c r="B27" s="556" t="str">
        <f>IF('Please Read First'!C11="metric", "Media Beds - $/kg", "Media Beds - $/lb")</f>
        <v>Media Beds - $/lb</v>
      </c>
      <c r="C27" s="43">
        <v>1.5</v>
      </c>
      <c r="D27" s="43">
        <v>2</v>
      </c>
      <c r="E27" s="43">
        <v>2.5</v>
      </c>
      <c r="F27" s="557">
        <v>3</v>
      </c>
      <c r="G27" s="91"/>
      <c r="H27" s="91"/>
      <c r="I27" s="1"/>
      <c r="J27" s="1"/>
      <c r="K27" s="1"/>
      <c r="L27" s="1"/>
      <c r="M27" s="1"/>
      <c r="N27" s="1"/>
      <c r="O27" s="1"/>
      <c r="P27" s="1"/>
      <c r="Q27" s="1"/>
    </row>
    <row r="28" spans="1:27" ht="15.75" customHeight="1">
      <c r="B28" s="474" t="str">
        <f>IF('Please Read First'!C11="metric", "Total Projected kg", "Total projected lbs")</f>
        <v>Total projected lbs</v>
      </c>
      <c r="C28" s="58">
        <f>'Plant &amp; Fish Production'!N61+'Plant &amp; Fish Production'!N79</f>
        <v>0</v>
      </c>
      <c r="D28" s="58">
        <f t="shared" ref="D28:F28" si="9">C28</f>
        <v>0</v>
      </c>
      <c r="E28" s="58">
        <f t="shared" si="9"/>
        <v>0</v>
      </c>
      <c r="F28" s="554">
        <f t="shared" si="9"/>
        <v>0</v>
      </c>
      <c r="G28" s="91"/>
      <c r="H28" s="91"/>
      <c r="I28" s="1"/>
      <c r="J28" s="1"/>
      <c r="K28" s="1"/>
      <c r="L28" s="1"/>
      <c r="M28" s="1"/>
      <c r="N28" s="1"/>
      <c r="O28" s="1"/>
      <c r="P28" s="1"/>
      <c r="Q28" s="1"/>
    </row>
    <row r="29" spans="1:27" ht="15.75" customHeight="1">
      <c r="B29" s="555" t="s">
        <v>691</v>
      </c>
      <c r="C29" s="58">
        <f t="shared" ref="C29:F29" si="10">C27*C28</f>
        <v>0</v>
      </c>
      <c r="D29" s="58">
        <f t="shared" si="10"/>
        <v>0</v>
      </c>
      <c r="E29" s="58">
        <f t="shared" si="10"/>
        <v>0</v>
      </c>
      <c r="F29" s="554">
        <f t="shared" si="10"/>
        <v>0</v>
      </c>
      <c r="G29" s="91"/>
      <c r="H29" s="91"/>
      <c r="I29" s="1"/>
      <c r="J29" s="1"/>
      <c r="K29" s="1"/>
      <c r="L29" s="1"/>
      <c r="M29" s="1"/>
      <c r="N29" s="1"/>
      <c r="O29" s="1"/>
      <c r="P29" s="1"/>
      <c r="Q29" s="1"/>
    </row>
    <row r="30" spans="1:27" ht="15.75" customHeight="1">
      <c r="B30" s="556" t="s">
        <v>692</v>
      </c>
      <c r="C30" s="43">
        <v>18</v>
      </c>
      <c r="D30" s="43">
        <v>22</v>
      </c>
      <c r="E30" s="43">
        <v>26</v>
      </c>
      <c r="F30" s="557">
        <v>30</v>
      </c>
      <c r="G30" s="91"/>
      <c r="H30" s="91"/>
      <c r="I30" s="1"/>
      <c r="J30" s="1"/>
      <c r="K30" s="1"/>
      <c r="L30" s="1"/>
      <c r="M30" s="1"/>
      <c r="N30" s="1"/>
      <c r="O30" s="1"/>
      <c r="P30" s="1"/>
      <c r="Q30" s="1"/>
    </row>
    <row r="31" spans="1:27" ht="15" customHeight="1">
      <c r="B31" s="474" t="s">
        <v>693</v>
      </c>
      <c r="C31" s="58">
        <f>'Summary Data'!I8</f>
        <v>156</v>
      </c>
      <c r="D31" s="58">
        <f t="shared" ref="D31:F31" si="11">C31</f>
        <v>156</v>
      </c>
      <c r="E31" s="58">
        <f t="shared" si="11"/>
        <v>156</v>
      </c>
      <c r="F31" s="554">
        <f t="shared" si="11"/>
        <v>156</v>
      </c>
      <c r="G31" s="1"/>
      <c r="H31" s="1"/>
      <c r="I31" s="1"/>
      <c r="J31" s="1"/>
      <c r="K31" s="1"/>
      <c r="L31" s="1"/>
      <c r="M31" s="1"/>
      <c r="N31" s="1"/>
      <c r="O31" s="1"/>
      <c r="P31" s="1"/>
      <c r="Q31" s="1"/>
    </row>
    <row r="32" spans="1:27" ht="15.75" customHeight="1">
      <c r="B32" s="555" t="s">
        <v>691</v>
      </c>
      <c r="C32" s="58">
        <f t="shared" ref="C32:F32" si="12">C30*C31</f>
        <v>2808</v>
      </c>
      <c r="D32" s="58">
        <f t="shared" si="12"/>
        <v>3432</v>
      </c>
      <c r="E32" s="58">
        <f t="shared" si="12"/>
        <v>4056</v>
      </c>
      <c r="F32" s="554">
        <f t="shared" si="12"/>
        <v>4680</v>
      </c>
      <c r="G32" s="1"/>
      <c r="H32" s="1"/>
      <c r="I32" s="1"/>
      <c r="J32" s="1"/>
      <c r="K32" s="1"/>
      <c r="L32" s="1"/>
      <c r="M32" s="1"/>
      <c r="N32" s="1"/>
      <c r="O32" s="1"/>
      <c r="P32" s="1"/>
      <c r="Q32" s="1"/>
    </row>
    <row r="33" spans="1:27" ht="15" customHeight="1">
      <c r="B33" s="556" t="str">
        <f>IF('Please Read First'!C11="metric", "Fish - $/kg", "Fish - $/lb")</f>
        <v>Fish - $/lb</v>
      </c>
      <c r="C33" s="43">
        <v>3</v>
      </c>
      <c r="D33" s="43">
        <v>4</v>
      </c>
      <c r="E33" s="43">
        <v>5</v>
      </c>
      <c r="F33" s="557">
        <v>6</v>
      </c>
      <c r="G33" s="1"/>
      <c r="H33" s="1"/>
      <c r="I33" s="1"/>
      <c r="J33" s="1"/>
      <c r="K33" s="1"/>
      <c r="L33" s="1"/>
      <c r="M33" s="1"/>
      <c r="N33" s="1"/>
      <c r="O33" s="1"/>
      <c r="P33" s="1"/>
      <c r="Q33" s="1"/>
    </row>
    <row r="34" spans="1:27" ht="15" customHeight="1">
      <c r="B34" s="474" t="str">
        <f>IF('Please Read First'!C11="metric", "Projected annual kg", "Projected annual lbs")</f>
        <v>Projected annual lbs</v>
      </c>
      <c r="C34" s="58" t="str">
        <f>'Plant &amp; Fish Production'!C73</f>
        <v/>
      </c>
      <c r="D34" s="58" t="str">
        <f t="shared" ref="D34:F34" si="13">C34</f>
        <v/>
      </c>
      <c r="E34" s="58" t="str">
        <f t="shared" si="13"/>
        <v/>
      </c>
      <c r="F34" s="554" t="str">
        <f t="shared" si="13"/>
        <v/>
      </c>
      <c r="G34" s="1"/>
      <c r="H34" s="1"/>
      <c r="I34" s="1"/>
      <c r="J34" s="1"/>
      <c r="K34" s="1"/>
      <c r="L34" s="1"/>
      <c r="M34" s="1"/>
      <c r="N34" s="1"/>
      <c r="O34" s="1"/>
      <c r="P34" s="1"/>
      <c r="Q34" s="1"/>
    </row>
    <row r="35" spans="1:27" ht="15" customHeight="1">
      <c r="B35" s="555" t="s">
        <v>691</v>
      </c>
      <c r="C35" s="58">
        <f t="shared" ref="C35:F35" si="14">IFERROR(C33*C34, 0)</f>
        <v>0</v>
      </c>
      <c r="D35" s="58">
        <f t="shared" si="14"/>
        <v>0</v>
      </c>
      <c r="E35" s="58">
        <f t="shared" si="14"/>
        <v>0</v>
      </c>
      <c r="F35" s="58">
        <f t="shared" si="14"/>
        <v>0</v>
      </c>
      <c r="G35" s="1"/>
      <c r="H35" s="1"/>
      <c r="I35" s="1"/>
      <c r="J35" s="1"/>
      <c r="K35" s="1"/>
      <c r="L35" s="1"/>
      <c r="M35" s="1"/>
      <c r="N35" s="1"/>
      <c r="O35" s="1"/>
      <c r="P35" s="1"/>
      <c r="Q35" s="1"/>
    </row>
    <row r="36" spans="1:27" ht="15" customHeight="1">
      <c r="B36" s="558" t="s">
        <v>694</v>
      </c>
      <c r="C36" s="559">
        <f t="shared" ref="C36:F36" si="15">C32+C29+C26+C35</f>
        <v>27928.16</v>
      </c>
      <c r="D36" s="559">
        <f t="shared" si="15"/>
        <v>28552.16</v>
      </c>
      <c r="E36" s="559">
        <f t="shared" si="15"/>
        <v>35456.199999999997</v>
      </c>
      <c r="F36" s="559">
        <f t="shared" si="15"/>
        <v>42360.24</v>
      </c>
      <c r="G36" s="1"/>
      <c r="H36" s="1"/>
      <c r="I36" s="1"/>
      <c r="J36" s="1"/>
      <c r="K36" s="1"/>
      <c r="L36" s="1"/>
      <c r="M36" s="1"/>
      <c r="N36" s="1"/>
      <c r="O36" s="1"/>
      <c r="P36" s="1"/>
      <c r="Q36" s="1"/>
    </row>
    <row r="37" spans="1:27" ht="15" customHeight="1">
      <c r="A37" s="1"/>
      <c r="B37" s="560" t="s">
        <v>695</v>
      </c>
      <c r="C37" s="561">
        <f>'Pro Forma Income Statement'!F17</f>
        <v>101.92</v>
      </c>
      <c r="D37" s="561">
        <f t="shared" ref="D37:F37" si="16">C37</f>
        <v>101.92</v>
      </c>
      <c r="E37" s="561">
        <f t="shared" si="16"/>
        <v>101.92</v>
      </c>
      <c r="F37" s="562">
        <f t="shared" si="16"/>
        <v>101.92</v>
      </c>
      <c r="G37" s="1"/>
      <c r="H37" s="1"/>
      <c r="I37" s="1"/>
      <c r="J37" s="1"/>
      <c r="K37" s="1"/>
      <c r="L37" s="1"/>
      <c r="M37" s="1"/>
      <c r="N37" s="1"/>
      <c r="O37" s="1"/>
      <c r="P37" s="1"/>
      <c r="Q37" s="1"/>
      <c r="R37" s="1"/>
      <c r="S37" s="1"/>
      <c r="T37" s="1"/>
      <c r="U37" s="1"/>
      <c r="V37" s="1"/>
      <c r="W37" s="1"/>
      <c r="X37" s="1"/>
      <c r="Y37" s="1"/>
      <c r="Z37" s="1"/>
      <c r="AA37" s="1"/>
    </row>
    <row r="38" spans="1:27" ht="15" customHeight="1">
      <c r="A38" s="1"/>
      <c r="B38" s="563" t="s">
        <v>696</v>
      </c>
      <c r="C38" s="564">
        <f>'Pro Forma Income Statement'!F38</f>
        <v>180323.82235242563</v>
      </c>
      <c r="D38" s="564">
        <f t="shared" ref="D38:F38" si="17">C38</f>
        <v>180323.82235242563</v>
      </c>
      <c r="E38" s="564">
        <f t="shared" si="17"/>
        <v>180323.82235242563</v>
      </c>
      <c r="F38" s="565">
        <f t="shared" si="17"/>
        <v>180323.82235242563</v>
      </c>
      <c r="G38" s="1"/>
      <c r="H38" s="1"/>
      <c r="I38" s="1"/>
      <c r="J38" s="1"/>
      <c r="K38" s="1"/>
      <c r="L38" s="1"/>
      <c r="M38" s="1"/>
      <c r="N38" s="1"/>
      <c r="O38" s="1"/>
      <c r="P38" s="1"/>
      <c r="Q38" s="1"/>
      <c r="R38" s="1"/>
      <c r="S38" s="1"/>
      <c r="T38" s="1"/>
      <c r="U38" s="1"/>
      <c r="V38" s="1"/>
      <c r="W38" s="1"/>
      <c r="X38" s="1"/>
      <c r="Y38" s="1"/>
      <c r="Z38" s="1"/>
      <c r="AA38" s="1"/>
    </row>
    <row r="39" spans="1:27" ht="15" customHeight="1">
      <c r="B39" s="566" t="s">
        <v>697</v>
      </c>
      <c r="C39" s="567">
        <f t="shared" ref="C39:F39" si="18">C36-(C37+C38)</f>
        <v>-152497.58235242564</v>
      </c>
      <c r="D39" s="567">
        <f t="shared" si="18"/>
        <v>-151873.58235242564</v>
      </c>
      <c r="E39" s="567">
        <f t="shared" si="18"/>
        <v>-144969.54235242563</v>
      </c>
      <c r="F39" s="568">
        <f t="shared" si="18"/>
        <v>-138065.50235242565</v>
      </c>
      <c r="G39" s="1"/>
      <c r="H39" s="1"/>
      <c r="I39" s="1"/>
      <c r="J39" s="1"/>
      <c r="K39" s="1"/>
      <c r="L39" s="1"/>
      <c r="M39" s="1"/>
      <c r="N39" s="1"/>
      <c r="O39" s="1"/>
      <c r="P39" s="1"/>
      <c r="Q39" s="1"/>
    </row>
    <row r="40" spans="1:27" ht="15.75" customHeight="1">
      <c r="B40" s="1"/>
      <c r="C40" s="1"/>
      <c r="D40" s="1"/>
      <c r="E40" s="1"/>
      <c r="F40" s="1"/>
      <c r="G40" s="1"/>
      <c r="H40" s="1"/>
      <c r="I40" s="1"/>
      <c r="J40" s="1"/>
      <c r="K40" s="1"/>
      <c r="L40" s="1"/>
      <c r="M40" s="1"/>
      <c r="N40" s="1"/>
      <c r="O40" s="1"/>
      <c r="P40" s="1"/>
      <c r="Q40" s="1"/>
    </row>
    <row r="41" spans="1:27" ht="15.75" customHeight="1">
      <c r="B41" s="1"/>
      <c r="C41" s="1"/>
      <c r="D41" s="1"/>
      <c r="E41" s="1"/>
      <c r="F41" s="1"/>
      <c r="G41" s="1"/>
      <c r="H41" s="1"/>
      <c r="I41" s="1"/>
      <c r="J41" s="1"/>
      <c r="K41" s="1"/>
      <c r="L41" s="1"/>
      <c r="M41" s="1"/>
      <c r="N41" s="1"/>
      <c r="O41" s="1"/>
      <c r="P41" s="1"/>
      <c r="Q41" s="1"/>
    </row>
    <row r="42" spans="1:27" ht="15.75" customHeight="1">
      <c r="B42" s="1"/>
      <c r="C42" s="1"/>
      <c r="D42" s="1"/>
      <c r="E42" s="1"/>
      <c r="F42" s="1"/>
      <c r="G42" s="1"/>
      <c r="H42" s="1"/>
      <c r="I42" s="1"/>
      <c r="J42" s="1"/>
      <c r="K42" s="1"/>
      <c r="L42" s="1"/>
      <c r="M42" s="1"/>
      <c r="N42" s="1"/>
      <c r="O42" s="1"/>
      <c r="P42" s="1"/>
      <c r="Q42" s="1"/>
    </row>
    <row r="43" spans="1:27" ht="9" customHeight="1">
      <c r="B43" s="1"/>
      <c r="C43" s="1"/>
      <c r="D43" s="1"/>
      <c r="E43" s="1"/>
      <c r="F43" s="1"/>
      <c r="G43" s="1"/>
      <c r="H43" s="1"/>
      <c r="I43" s="1"/>
      <c r="J43" s="1"/>
      <c r="K43" s="1"/>
      <c r="L43" s="1"/>
      <c r="M43" s="1"/>
      <c r="N43" s="1"/>
      <c r="O43" s="1"/>
      <c r="P43" s="1"/>
      <c r="Q43" s="1"/>
    </row>
    <row r="44" spans="1:27" ht="15.75" customHeight="1">
      <c r="B44" s="1"/>
      <c r="C44" s="1"/>
      <c r="D44" s="1"/>
      <c r="E44" s="1"/>
      <c r="F44" s="1"/>
      <c r="G44" s="1"/>
      <c r="H44" s="1"/>
      <c r="I44" s="1"/>
      <c r="J44" s="1"/>
      <c r="K44" s="1"/>
      <c r="L44" s="1"/>
      <c r="M44" s="1"/>
      <c r="N44" s="1"/>
      <c r="O44" s="1"/>
      <c r="P44" s="1"/>
      <c r="Q44" s="1"/>
    </row>
    <row r="45" spans="1:27" ht="15.75" customHeight="1">
      <c r="B45" s="1"/>
      <c r="C45" s="1"/>
      <c r="D45" s="1"/>
      <c r="E45" s="1"/>
      <c r="F45" s="1"/>
      <c r="G45" s="1"/>
      <c r="H45" s="1"/>
      <c r="I45" s="1"/>
      <c r="J45" s="1"/>
      <c r="K45" s="1"/>
      <c r="L45" s="1"/>
      <c r="M45" s="1"/>
      <c r="N45" s="1"/>
      <c r="O45" s="1"/>
      <c r="P45" s="1"/>
      <c r="Q45" s="1"/>
    </row>
    <row r="46" spans="1:27" ht="15.75" customHeight="1">
      <c r="B46" s="1"/>
      <c r="C46" s="1"/>
      <c r="D46" s="1"/>
      <c r="E46" s="1"/>
      <c r="F46" s="1"/>
      <c r="G46" s="1"/>
      <c r="H46" s="1"/>
      <c r="I46" s="1"/>
      <c r="J46" s="1"/>
      <c r="K46" s="1"/>
      <c r="L46" s="1"/>
      <c r="M46" s="1"/>
      <c r="N46" s="1"/>
      <c r="O46" s="1"/>
      <c r="P46" s="1"/>
      <c r="Q46" s="1"/>
    </row>
    <row r="47" spans="1:27" ht="15.75" customHeight="1">
      <c r="B47" s="1"/>
      <c r="C47" s="1"/>
      <c r="D47" s="1"/>
      <c r="E47" s="1"/>
      <c r="F47" s="1"/>
      <c r="G47" s="1"/>
      <c r="H47" s="1"/>
      <c r="I47" s="1"/>
      <c r="J47" s="1"/>
      <c r="K47" s="1"/>
      <c r="L47" s="1"/>
      <c r="M47" s="1"/>
      <c r="N47" s="1"/>
      <c r="O47" s="1"/>
      <c r="P47" s="1"/>
      <c r="Q47" s="1"/>
    </row>
    <row r="48" spans="1:27" ht="15" customHeight="1">
      <c r="B48" s="28"/>
      <c r="C48" s="569"/>
      <c r="D48" s="570"/>
      <c r="E48" s="570"/>
      <c r="F48" s="570"/>
      <c r="G48" s="570"/>
      <c r="H48" s="570"/>
      <c r="I48" s="570"/>
      <c r="J48" s="1"/>
      <c r="K48" s="1"/>
      <c r="L48" s="1"/>
      <c r="M48" s="1"/>
      <c r="N48" s="1"/>
      <c r="O48" s="1"/>
      <c r="P48" s="1"/>
      <c r="Q48" s="1"/>
    </row>
    <row r="49" spans="2:17" ht="15.75" customHeight="1">
      <c r="B49" s="1"/>
      <c r="C49" s="1"/>
      <c r="D49" s="1"/>
      <c r="E49" s="1"/>
      <c r="F49" s="1"/>
      <c r="G49" s="1"/>
      <c r="H49" s="1"/>
      <c r="I49" s="1"/>
      <c r="J49" s="1"/>
      <c r="K49" s="1"/>
      <c r="L49" s="1"/>
      <c r="M49" s="1"/>
      <c r="N49" s="1"/>
      <c r="O49" s="1"/>
      <c r="P49" s="1"/>
      <c r="Q49" s="1"/>
    </row>
    <row r="50" spans="2:17" ht="15.75" customHeight="1">
      <c r="B50" s="1"/>
      <c r="C50" s="1"/>
      <c r="D50" s="1"/>
      <c r="E50" s="1"/>
      <c r="F50" s="1"/>
      <c r="G50" s="1"/>
      <c r="H50" s="1"/>
      <c r="I50" s="1"/>
      <c r="J50" s="1"/>
      <c r="K50" s="1"/>
      <c r="L50" s="1"/>
      <c r="M50" s="1"/>
      <c r="N50" s="1"/>
      <c r="O50" s="1"/>
      <c r="P50" s="1"/>
      <c r="Q50" s="1"/>
    </row>
    <row r="51" spans="2:17" ht="15.75" customHeight="1">
      <c r="B51" s="1"/>
      <c r="C51" s="1"/>
      <c r="D51" s="1"/>
      <c r="E51" s="1"/>
      <c r="F51" s="1"/>
      <c r="G51" s="1"/>
      <c r="H51" s="1"/>
      <c r="I51" s="1"/>
      <c r="J51" s="1"/>
      <c r="K51" s="1"/>
      <c r="L51" s="1"/>
      <c r="M51" s="1"/>
      <c r="N51" s="1"/>
      <c r="O51" s="1"/>
      <c r="P51" s="1"/>
      <c r="Q51" s="1"/>
    </row>
    <row r="52" spans="2:17" ht="15.75" customHeight="1">
      <c r="B52" s="1"/>
      <c r="C52" s="1"/>
      <c r="D52" s="1"/>
      <c r="E52" s="1"/>
      <c r="F52" s="1"/>
      <c r="G52" s="1"/>
      <c r="H52" s="1"/>
      <c r="I52" s="1"/>
      <c r="J52" s="1"/>
      <c r="K52" s="1"/>
      <c r="L52" s="1"/>
      <c r="M52" s="1"/>
      <c r="N52" s="1"/>
      <c r="O52" s="1"/>
      <c r="P52" s="1"/>
      <c r="Q52" s="1"/>
    </row>
    <row r="53" spans="2:17" ht="15.75" customHeight="1">
      <c r="B53" s="1"/>
      <c r="C53" s="1"/>
      <c r="D53" s="1"/>
      <c r="E53" s="1"/>
      <c r="F53" s="1"/>
      <c r="G53" s="1"/>
      <c r="H53" s="1"/>
      <c r="I53" s="1"/>
      <c r="J53" s="1"/>
      <c r="K53" s="1"/>
      <c r="L53" s="1"/>
      <c r="M53" s="1"/>
      <c r="N53" s="1"/>
      <c r="O53" s="1"/>
      <c r="P53" s="1"/>
      <c r="Q53" s="1"/>
    </row>
    <row r="54" spans="2:17" ht="15" customHeight="1">
      <c r="B54" s="1"/>
      <c r="C54" s="1"/>
      <c r="D54" s="1"/>
      <c r="E54" s="1"/>
      <c r="F54" s="1"/>
      <c r="G54" s="1"/>
      <c r="H54" s="1"/>
      <c r="I54" s="1"/>
      <c r="J54" s="1"/>
      <c r="K54" s="1"/>
      <c r="L54" s="1"/>
      <c r="M54" s="1"/>
      <c r="N54" s="1"/>
      <c r="O54" s="1"/>
      <c r="P54" s="1"/>
      <c r="Q54" s="1"/>
    </row>
    <row r="55" spans="2:17" ht="15.75" customHeight="1">
      <c r="B55" s="1"/>
      <c r="C55" s="1"/>
      <c r="D55" s="1"/>
      <c r="E55" s="1"/>
      <c r="F55" s="1"/>
      <c r="G55" s="1"/>
      <c r="H55" s="1"/>
      <c r="I55" s="1"/>
      <c r="J55" s="1"/>
      <c r="K55" s="1"/>
      <c r="L55" s="1"/>
      <c r="M55" s="1"/>
      <c r="N55" s="1"/>
      <c r="O55" s="1"/>
      <c r="P55" s="1"/>
      <c r="Q55" s="1"/>
    </row>
    <row r="56" spans="2:17" ht="15.75" customHeight="1">
      <c r="B56" s="1"/>
      <c r="C56" s="1"/>
      <c r="D56" s="1"/>
      <c r="E56" s="1"/>
      <c r="F56" s="1"/>
      <c r="G56" s="1"/>
      <c r="H56" s="1"/>
      <c r="I56" s="1"/>
      <c r="J56" s="1"/>
      <c r="K56" s="1"/>
      <c r="L56" s="1"/>
      <c r="M56" s="1"/>
      <c r="N56" s="1"/>
      <c r="O56" s="1"/>
      <c r="P56" s="1"/>
      <c r="Q56" s="1"/>
    </row>
    <row r="57" spans="2:17" ht="15.75" customHeight="1">
      <c r="B57" s="1"/>
      <c r="C57" s="1"/>
      <c r="D57" s="1"/>
      <c r="E57" s="1"/>
      <c r="F57" s="1"/>
      <c r="G57" s="1"/>
      <c r="H57" s="1"/>
      <c r="I57" s="1"/>
      <c r="J57" s="1"/>
      <c r="K57" s="1"/>
      <c r="L57" s="1"/>
      <c r="M57" s="1"/>
      <c r="N57" s="1"/>
      <c r="O57" s="1"/>
      <c r="P57" s="1"/>
      <c r="Q57" s="1"/>
    </row>
    <row r="58" spans="2:17" ht="15.75" customHeight="1">
      <c r="B58" s="1"/>
      <c r="C58" s="1"/>
      <c r="D58" s="1"/>
      <c r="E58" s="1"/>
      <c r="F58" s="1"/>
      <c r="G58" s="1"/>
      <c r="H58" s="1"/>
      <c r="I58" s="1"/>
      <c r="J58" s="1"/>
      <c r="K58" s="1"/>
      <c r="L58" s="1"/>
      <c r="M58" s="1"/>
      <c r="N58" s="1"/>
      <c r="O58" s="1"/>
      <c r="P58" s="1"/>
      <c r="Q58" s="1"/>
    </row>
    <row r="59" spans="2:17" ht="15.75" customHeight="1">
      <c r="B59" s="1"/>
      <c r="C59" s="1"/>
      <c r="D59" s="1"/>
      <c r="E59" s="1"/>
      <c r="F59" s="1"/>
      <c r="G59" s="1"/>
      <c r="H59" s="1"/>
      <c r="I59" s="1"/>
      <c r="J59" s="1"/>
      <c r="K59" s="1"/>
      <c r="L59" s="1"/>
      <c r="M59" s="1"/>
      <c r="N59" s="1"/>
      <c r="O59" s="1"/>
      <c r="P59" s="1"/>
      <c r="Q59" s="1"/>
    </row>
    <row r="60" spans="2:17" ht="15.75" customHeight="1">
      <c r="B60" s="1"/>
      <c r="C60" s="1"/>
      <c r="D60" s="1"/>
      <c r="E60" s="1"/>
      <c r="F60" s="1"/>
      <c r="G60" s="1"/>
      <c r="H60" s="1"/>
      <c r="I60" s="1"/>
      <c r="J60" s="1"/>
      <c r="K60" s="1"/>
      <c r="L60" s="1"/>
      <c r="M60" s="1"/>
      <c r="N60" s="1"/>
      <c r="O60" s="1"/>
      <c r="P60" s="1"/>
      <c r="Q60" s="1"/>
    </row>
    <row r="61" spans="2:17" ht="15.75" customHeight="1">
      <c r="B61" s="1"/>
      <c r="C61" s="1"/>
      <c r="D61" s="1"/>
      <c r="E61" s="1"/>
      <c r="F61" s="1"/>
      <c r="G61" s="1"/>
      <c r="H61" s="1"/>
      <c r="I61" s="1"/>
      <c r="J61" s="1"/>
      <c r="K61" s="1"/>
      <c r="L61" s="1"/>
      <c r="M61" s="1"/>
      <c r="N61" s="1"/>
      <c r="O61" s="1"/>
      <c r="P61" s="1"/>
      <c r="Q61" s="1"/>
    </row>
    <row r="62" spans="2:17" ht="15.75" customHeight="1">
      <c r="B62" s="1"/>
      <c r="C62" s="1"/>
      <c r="D62" s="1"/>
      <c r="E62" s="1"/>
      <c r="F62" s="1"/>
      <c r="G62" s="1"/>
      <c r="H62" s="1"/>
      <c r="I62" s="1"/>
      <c r="J62" s="1"/>
      <c r="K62" s="1"/>
      <c r="L62" s="1"/>
      <c r="M62" s="1"/>
      <c r="N62" s="1"/>
      <c r="O62" s="1"/>
      <c r="P62" s="1"/>
      <c r="Q62" s="1"/>
    </row>
    <row r="63" spans="2:17" ht="15.75" customHeight="1">
      <c r="B63" s="1"/>
      <c r="C63" s="1"/>
      <c r="D63" s="1"/>
      <c r="E63" s="1"/>
      <c r="F63" s="1"/>
      <c r="G63" s="1"/>
      <c r="H63" s="1"/>
      <c r="I63" s="1"/>
      <c r="J63" s="1"/>
      <c r="K63" s="1"/>
      <c r="L63" s="1"/>
      <c r="M63" s="1"/>
      <c r="N63" s="1"/>
      <c r="O63" s="1"/>
      <c r="P63" s="1"/>
      <c r="Q63" s="1"/>
    </row>
    <row r="64" spans="2:17" ht="15.75" customHeight="1">
      <c r="B64" s="1"/>
      <c r="C64" s="1"/>
      <c r="D64" s="1"/>
      <c r="E64" s="1"/>
      <c r="F64" s="1"/>
      <c r="G64" s="1"/>
      <c r="H64" s="1"/>
      <c r="I64" s="1"/>
      <c r="J64" s="1"/>
      <c r="K64" s="1"/>
      <c r="L64" s="1"/>
      <c r="M64" s="1"/>
      <c r="N64" s="1"/>
      <c r="O64" s="1"/>
      <c r="P64" s="1"/>
      <c r="Q64" s="1"/>
    </row>
    <row r="65" spans="2:17" ht="15.75" customHeight="1">
      <c r="B65" s="1"/>
      <c r="C65" s="1"/>
      <c r="D65" s="1"/>
      <c r="E65" s="1"/>
      <c r="F65" s="1"/>
      <c r="G65" s="1"/>
      <c r="H65" s="1"/>
      <c r="I65" s="1"/>
      <c r="J65" s="1"/>
      <c r="K65" s="1"/>
      <c r="L65" s="1"/>
      <c r="M65" s="1"/>
      <c r="N65" s="1"/>
      <c r="O65" s="1"/>
      <c r="P65" s="1"/>
      <c r="Q65" s="1"/>
    </row>
    <row r="66" spans="2:17" ht="15.75" customHeight="1">
      <c r="B66" s="1"/>
      <c r="C66" s="1"/>
      <c r="D66" s="1"/>
      <c r="E66" s="1"/>
      <c r="F66" s="1"/>
      <c r="G66" s="1"/>
      <c r="H66" s="1"/>
      <c r="I66" s="1"/>
      <c r="J66" s="1"/>
      <c r="K66" s="1"/>
      <c r="L66" s="1"/>
      <c r="M66" s="1"/>
      <c r="N66" s="1"/>
      <c r="O66" s="1"/>
      <c r="P66" s="1"/>
      <c r="Q66" s="1"/>
    </row>
    <row r="67" spans="2:17" ht="15.75" customHeight="1">
      <c r="B67" s="1"/>
      <c r="C67" s="1"/>
      <c r="D67" s="1"/>
      <c r="E67" s="1"/>
      <c r="F67" s="1"/>
      <c r="G67" s="1"/>
      <c r="H67" s="1"/>
      <c r="I67" s="1"/>
      <c r="J67" s="1"/>
      <c r="K67" s="1"/>
      <c r="L67" s="1"/>
      <c r="M67" s="1"/>
      <c r="N67" s="1"/>
      <c r="O67" s="1"/>
      <c r="P67" s="1"/>
      <c r="Q67" s="1"/>
    </row>
    <row r="68" spans="2:17" ht="15.75" customHeight="1">
      <c r="B68" s="1"/>
      <c r="C68" s="1"/>
      <c r="D68" s="1"/>
      <c r="E68" s="1"/>
      <c r="F68" s="1"/>
      <c r="G68" s="1"/>
      <c r="H68" s="1"/>
      <c r="I68" s="1"/>
      <c r="J68" s="1"/>
      <c r="K68" s="1"/>
      <c r="L68" s="1"/>
      <c r="M68" s="1"/>
      <c r="N68" s="1"/>
      <c r="O68" s="1"/>
      <c r="P68" s="1"/>
      <c r="Q68" s="1"/>
    </row>
    <row r="69" spans="2:17" ht="15.75" customHeight="1">
      <c r="B69" s="1"/>
      <c r="C69" s="1"/>
      <c r="D69" s="1"/>
      <c r="E69" s="1"/>
      <c r="F69" s="1"/>
      <c r="G69" s="1"/>
      <c r="H69" s="1"/>
      <c r="I69" s="1"/>
      <c r="J69" s="1"/>
      <c r="K69" s="1"/>
      <c r="L69" s="1"/>
      <c r="M69" s="1"/>
      <c r="N69" s="1"/>
      <c r="O69" s="1"/>
      <c r="P69" s="1"/>
      <c r="Q69" s="1"/>
    </row>
    <row r="70" spans="2:17" ht="15.75" customHeight="1">
      <c r="B70" s="1"/>
      <c r="C70" s="1"/>
      <c r="D70" s="1"/>
      <c r="E70" s="1"/>
      <c r="F70" s="1"/>
      <c r="G70" s="1"/>
      <c r="H70" s="1"/>
      <c r="I70" s="1"/>
      <c r="J70" s="1"/>
      <c r="K70" s="1"/>
      <c r="L70" s="1"/>
      <c r="M70" s="1"/>
      <c r="N70" s="1"/>
      <c r="O70" s="1"/>
      <c r="P70" s="1"/>
      <c r="Q70" s="1"/>
    </row>
    <row r="71" spans="2:17" ht="15.75" customHeight="1">
      <c r="B71" s="1"/>
      <c r="C71" s="1"/>
      <c r="D71" s="1"/>
      <c r="E71" s="1"/>
      <c r="F71" s="1"/>
      <c r="G71" s="1"/>
      <c r="H71" s="1"/>
      <c r="I71" s="1"/>
      <c r="J71" s="1"/>
      <c r="K71" s="1"/>
      <c r="L71" s="1"/>
      <c r="M71" s="1"/>
      <c r="N71" s="1"/>
      <c r="O71" s="1"/>
      <c r="P71" s="1"/>
      <c r="Q71" s="1"/>
    </row>
    <row r="72" spans="2:17" ht="15.75" customHeight="1">
      <c r="B72" s="1"/>
      <c r="C72" s="1"/>
      <c r="D72" s="1"/>
      <c r="E72" s="1"/>
      <c r="F72" s="1"/>
      <c r="G72" s="1"/>
      <c r="H72" s="1"/>
      <c r="I72" s="1"/>
      <c r="J72" s="1"/>
      <c r="K72" s="1"/>
      <c r="L72" s="1"/>
      <c r="M72" s="1"/>
      <c r="N72" s="1"/>
      <c r="O72" s="1"/>
      <c r="P72" s="1"/>
      <c r="Q72" s="1"/>
    </row>
    <row r="73" spans="2:17" ht="15.75" customHeight="1">
      <c r="B73" s="1"/>
      <c r="C73" s="1"/>
      <c r="D73" s="1"/>
      <c r="E73" s="1"/>
      <c r="F73" s="1"/>
      <c r="G73" s="1"/>
      <c r="H73" s="1"/>
      <c r="I73" s="1"/>
      <c r="J73" s="1"/>
      <c r="K73" s="1"/>
      <c r="L73" s="1"/>
      <c r="M73" s="1"/>
      <c r="N73" s="1"/>
      <c r="O73" s="1"/>
      <c r="P73" s="1"/>
      <c r="Q73" s="1"/>
    </row>
    <row r="74" spans="2:17" ht="15.75" customHeight="1">
      <c r="B74" s="1"/>
      <c r="C74" s="1"/>
      <c r="D74" s="1"/>
      <c r="E74" s="1"/>
      <c r="F74" s="1"/>
      <c r="G74" s="1"/>
      <c r="H74" s="1"/>
      <c r="I74" s="1"/>
      <c r="J74" s="1"/>
      <c r="K74" s="1"/>
      <c r="L74" s="1"/>
      <c r="M74" s="1"/>
      <c r="N74" s="1"/>
      <c r="O74" s="1"/>
      <c r="P74" s="1"/>
      <c r="Q74" s="1"/>
    </row>
    <row r="75" spans="2:17" ht="15.75" customHeight="1">
      <c r="B75" s="1"/>
      <c r="C75" s="1"/>
      <c r="D75" s="1"/>
      <c r="E75" s="1"/>
      <c r="F75" s="1"/>
      <c r="G75" s="1"/>
      <c r="H75" s="1"/>
      <c r="I75" s="1"/>
      <c r="J75" s="1"/>
      <c r="K75" s="1"/>
      <c r="L75" s="1"/>
      <c r="M75" s="1"/>
      <c r="N75" s="1"/>
      <c r="O75" s="1"/>
      <c r="P75" s="1"/>
      <c r="Q75" s="1"/>
    </row>
    <row r="76" spans="2:17" ht="15.75" customHeight="1">
      <c r="B76" s="1"/>
      <c r="C76" s="1"/>
      <c r="D76" s="1"/>
      <c r="E76" s="1"/>
      <c r="F76" s="1"/>
      <c r="G76" s="1"/>
      <c r="H76" s="1"/>
      <c r="I76" s="1"/>
      <c r="J76" s="1"/>
      <c r="K76" s="1"/>
      <c r="L76" s="1"/>
      <c r="M76" s="1"/>
      <c r="N76" s="1"/>
      <c r="O76" s="1"/>
      <c r="P76" s="1"/>
      <c r="Q76" s="1"/>
    </row>
    <row r="77" spans="2:17" ht="15.75" customHeight="1">
      <c r="B77" s="1"/>
      <c r="C77" s="1"/>
      <c r="D77" s="1"/>
      <c r="E77" s="1"/>
      <c r="F77" s="1"/>
      <c r="G77" s="1"/>
      <c r="H77" s="1"/>
      <c r="I77" s="1"/>
      <c r="J77" s="1"/>
      <c r="K77" s="1"/>
      <c r="L77" s="1"/>
      <c r="M77" s="1"/>
      <c r="N77" s="1"/>
      <c r="O77" s="1"/>
      <c r="P77" s="1"/>
      <c r="Q77" s="1"/>
    </row>
    <row r="78" spans="2:17" ht="15.75" customHeight="1">
      <c r="B78" s="1"/>
      <c r="C78" s="1"/>
      <c r="D78" s="1"/>
      <c r="E78" s="1"/>
      <c r="F78" s="1"/>
      <c r="G78" s="1"/>
      <c r="H78" s="1"/>
      <c r="I78" s="1"/>
      <c r="J78" s="1"/>
      <c r="K78" s="1"/>
      <c r="L78" s="1"/>
      <c r="M78" s="1"/>
      <c r="N78" s="1"/>
      <c r="O78" s="1"/>
      <c r="P78" s="1"/>
      <c r="Q78" s="1"/>
    </row>
    <row r="79" spans="2:17" ht="15.75" customHeight="1">
      <c r="B79" s="1"/>
      <c r="C79" s="1"/>
      <c r="D79" s="1"/>
      <c r="E79" s="1"/>
      <c r="F79" s="1"/>
      <c r="G79" s="1"/>
      <c r="H79" s="1"/>
      <c r="I79" s="1"/>
      <c r="J79" s="1"/>
      <c r="K79" s="1"/>
      <c r="L79" s="1"/>
      <c r="M79" s="1"/>
      <c r="N79" s="1"/>
      <c r="O79" s="1"/>
      <c r="P79" s="1"/>
      <c r="Q79" s="1"/>
    </row>
    <row r="80" spans="2:17" ht="15.75" customHeight="1">
      <c r="B80" s="1"/>
      <c r="C80" s="1"/>
      <c r="D80" s="1"/>
      <c r="E80" s="1"/>
      <c r="F80" s="1"/>
      <c r="G80" s="1"/>
      <c r="H80" s="1"/>
      <c r="I80" s="1"/>
      <c r="J80" s="1"/>
      <c r="K80" s="1"/>
      <c r="L80" s="1"/>
      <c r="M80" s="1"/>
      <c r="N80" s="1"/>
      <c r="O80" s="1"/>
      <c r="P80" s="1"/>
      <c r="Q80" s="1"/>
    </row>
    <row r="81" spans="2:17" ht="15.75" customHeight="1">
      <c r="B81" s="1"/>
      <c r="C81" s="1"/>
      <c r="D81" s="1"/>
      <c r="E81" s="1"/>
      <c r="F81" s="1"/>
      <c r="G81" s="1"/>
      <c r="H81" s="1"/>
      <c r="I81" s="1"/>
      <c r="J81" s="1"/>
      <c r="K81" s="1"/>
      <c r="L81" s="1"/>
      <c r="M81" s="1"/>
      <c r="N81" s="1"/>
      <c r="O81" s="1"/>
      <c r="P81" s="1"/>
      <c r="Q81" s="1"/>
    </row>
    <row r="82" spans="2:17" ht="15.75" customHeight="1">
      <c r="B82" s="1"/>
      <c r="C82" s="1"/>
      <c r="D82" s="1"/>
      <c r="E82" s="1"/>
      <c r="F82" s="1"/>
      <c r="G82" s="1"/>
      <c r="H82" s="1"/>
      <c r="I82" s="1"/>
      <c r="J82" s="1"/>
      <c r="K82" s="1"/>
      <c r="L82" s="1"/>
      <c r="M82" s="1"/>
      <c r="N82" s="1"/>
      <c r="O82" s="1"/>
      <c r="P82" s="1"/>
      <c r="Q82" s="1"/>
    </row>
    <row r="83" spans="2:17" ht="15.75" customHeight="1">
      <c r="B83" s="1"/>
      <c r="C83" s="1"/>
      <c r="D83" s="1"/>
      <c r="E83" s="1"/>
      <c r="F83" s="1"/>
      <c r="G83" s="1"/>
      <c r="H83" s="1"/>
      <c r="I83" s="1"/>
      <c r="J83" s="1"/>
      <c r="K83" s="1"/>
      <c r="L83" s="1"/>
      <c r="M83" s="1"/>
      <c r="N83" s="1"/>
      <c r="O83" s="1"/>
      <c r="P83" s="1"/>
      <c r="Q83" s="1"/>
    </row>
    <row r="84" spans="2:17" ht="15.75" customHeight="1">
      <c r="B84" s="1"/>
      <c r="C84" s="1"/>
      <c r="D84" s="1"/>
      <c r="E84" s="1"/>
      <c r="F84" s="1"/>
      <c r="G84" s="1"/>
      <c r="H84" s="1"/>
      <c r="I84" s="1"/>
      <c r="J84" s="1"/>
      <c r="K84" s="1"/>
      <c r="L84" s="1"/>
      <c r="M84" s="1"/>
      <c r="N84" s="1"/>
      <c r="O84" s="1"/>
      <c r="P84" s="1"/>
      <c r="Q84" s="1"/>
    </row>
    <row r="85" spans="2:17" ht="15.75" customHeight="1">
      <c r="B85" s="1"/>
      <c r="C85" s="1"/>
      <c r="D85" s="1"/>
      <c r="E85" s="1"/>
      <c r="F85" s="1"/>
      <c r="G85" s="1"/>
      <c r="H85" s="1"/>
      <c r="I85" s="1"/>
      <c r="J85" s="1"/>
      <c r="K85" s="1"/>
      <c r="L85" s="1"/>
      <c r="M85" s="1"/>
      <c r="N85" s="1"/>
      <c r="O85" s="1"/>
      <c r="P85" s="1"/>
      <c r="Q85" s="1"/>
    </row>
    <row r="86" spans="2:17" ht="15.75" customHeight="1">
      <c r="B86" s="1"/>
      <c r="C86" s="1"/>
      <c r="D86" s="1"/>
      <c r="E86" s="1"/>
      <c r="F86" s="1"/>
      <c r="G86" s="1"/>
      <c r="H86" s="1"/>
      <c r="I86" s="1"/>
      <c r="J86" s="1"/>
      <c r="K86" s="1"/>
      <c r="L86" s="1"/>
      <c r="M86" s="1"/>
      <c r="N86" s="1"/>
      <c r="O86" s="1"/>
      <c r="P86" s="1"/>
      <c r="Q86" s="1"/>
    </row>
    <row r="87" spans="2:17" ht="15.75" customHeight="1">
      <c r="B87" s="1"/>
      <c r="C87" s="1"/>
      <c r="D87" s="1"/>
      <c r="E87" s="1"/>
      <c r="F87" s="1"/>
      <c r="G87" s="1"/>
      <c r="H87" s="1"/>
      <c r="I87" s="1"/>
      <c r="J87" s="1"/>
      <c r="K87" s="1"/>
      <c r="L87" s="1"/>
      <c r="M87" s="1"/>
      <c r="N87" s="1"/>
      <c r="O87" s="1"/>
      <c r="P87" s="1"/>
      <c r="Q87" s="1"/>
    </row>
    <row r="88" spans="2:17" ht="15.75" customHeight="1">
      <c r="B88" s="1"/>
      <c r="C88" s="1"/>
      <c r="D88" s="1"/>
      <c r="E88" s="1"/>
      <c r="F88" s="1"/>
      <c r="G88" s="1"/>
      <c r="H88" s="1"/>
      <c r="I88" s="1"/>
      <c r="J88" s="1"/>
      <c r="K88" s="1"/>
      <c r="L88" s="1"/>
      <c r="M88" s="1"/>
      <c r="N88" s="1"/>
      <c r="O88" s="1"/>
      <c r="P88" s="1"/>
      <c r="Q88" s="1"/>
    </row>
    <row r="89" spans="2:17" ht="15.75" customHeight="1">
      <c r="B89" s="1"/>
      <c r="C89" s="1"/>
      <c r="D89" s="1"/>
      <c r="E89" s="1"/>
      <c r="F89" s="1"/>
      <c r="G89" s="1"/>
      <c r="H89" s="1"/>
      <c r="I89" s="1"/>
      <c r="J89" s="1"/>
      <c r="K89" s="1"/>
      <c r="L89" s="1"/>
      <c r="M89" s="1"/>
      <c r="N89" s="1"/>
      <c r="O89" s="1"/>
      <c r="P89" s="1"/>
      <c r="Q89" s="1"/>
    </row>
    <row r="90" spans="2:17" ht="15.75" customHeight="1">
      <c r="B90" s="1"/>
      <c r="C90" s="1"/>
      <c r="D90" s="1"/>
      <c r="E90" s="1"/>
      <c r="F90" s="1"/>
      <c r="G90" s="1"/>
      <c r="H90" s="1"/>
      <c r="I90" s="1"/>
      <c r="J90" s="1"/>
      <c r="K90" s="1"/>
      <c r="L90" s="1"/>
      <c r="M90" s="1"/>
      <c r="N90" s="1"/>
      <c r="O90" s="1"/>
      <c r="P90" s="1"/>
      <c r="Q90" s="1"/>
    </row>
    <row r="91" spans="2:17" ht="15.75" customHeight="1">
      <c r="B91" s="1"/>
      <c r="C91" s="1"/>
      <c r="D91" s="1"/>
      <c r="E91" s="1"/>
      <c r="F91" s="1"/>
      <c r="G91" s="1"/>
      <c r="H91" s="1"/>
      <c r="I91" s="1"/>
      <c r="J91" s="1"/>
      <c r="K91" s="1"/>
      <c r="L91" s="1"/>
      <c r="M91" s="1"/>
      <c r="N91" s="1"/>
      <c r="O91" s="1"/>
      <c r="P91" s="1"/>
      <c r="Q91" s="1"/>
    </row>
    <row r="92" spans="2:17" ht="15.75" customHeight="1">
      <c r="B92" s="1"/>
      <c r="C92" s="1"/>
      <c r="D92" s="1"/>
      <c r="E92" s="1"/>
      <c r="F92" s="1"/>
      <c r="G92" s="1"/>
      <c r="H92" s="1"/>
      <c r="I92" s="1"/>
      <c r="J92" s="1"/>
      <c r="K92" s="1"/>
      <c r="L92" s="1"/>
      <c r="M92" s="1"/>
      <c r="N92" s="1"/>
      <c r="O92" s="1"/>
      <c r="P92" s="1"/>
      <c r="Q92" s="1"/>
    </row>
    <row r="93" spans="2:17" ht="15.75" customHeight="1">
      <c r="B93" s="1"/>
      <c r="C93" s="1"/>
      <c r="D93" s="1"/>
      <c r="E93" s="1"/>
      <c r="F93" s="1"/>
      <c r="G93" s="1"/>
      <c r="H93" s="1"/>
      <c r="I93" s="1"/>
      <c r="J93" s="1"/>
      <c r="K93" s="1"/>
      <c r="L93" s="1"/>
      <c r="M93" s="1"/>
      <c r="N93" s="1"/>
      <c r="O93" s="1"/>
      <c r="P93" s="1"/>
      <c r="Q93" s="1"/>
    </row>
    <row r="94" spans="2:17" ht="15.75" customHeight="1">
      <c r="B94" s="1"/>
      <c r="C94" s="1"/>
      <c r="D94" s="1"/>
      <c r="E94" s="1"/>
      <c r="F94" s="1"/>
      <c r="G94" s="1"/>
      <c r="H94" s="1"/>
      <c r="I94" s="1"/>
      <c r="J94" s="1"/>
      <c r="K94" s="1"/>
      <c r="L94" s="1"/>
      <c r="M94" s="1"/>
      <c r="N94" s="1"/>
      <c r="O94" s="1"/>
      <c r="P94" s="1"/>
      <c r="Q94" s="1"/>
    </row>
    <row r="95" spans="2:17" ht="15.75" customHeight="1">
      <c r="B95" s="1"/>
      <c r="C95" s="1"/>
      <c r="D95" s="1"/>
      <c r="E95" s="1"/>
      <c r="F95" s="1"/>
      <c r="G95" s="1"/>
      <c r="H95" s="1"/>
      <c r="I95" s="1"/>
      <c r="J95" s="1"/>
      <c r="K95" s="1"/>
      <c r="L95" s="1"/>
      <c r="M95" s="1"/>
      <c r="N95" s="1"/>
      <c r="O95" s="1"/>
      <c r="P95" s="1"/>
      <c r="Q95" s="1"/>
    </row>
    <row r="96" spans="2:17" ht="15.75" customHeight="1">
      <c r="B96" s="1"/>
      <c r="C96" s="1"/>
      <c r="D96" s="1"/>
      <c r="E96" s="1"/>
      <c r="F96" s="1"/>
      <c r="G96" s="1"/>
      <c r="H96" s="1"/>
      <c r="I96" s="1"/>
      <c r="J96" s="1"/>
      <c r="K96" s="1"/>
      <c r="L96" s="1"/>
      <c r="M96" s="1"/>
      <c r="N96" s="1"/>
      <c r="O96" s="1"/>
      <c r="P96" s="1"/>
      <c r="Q96" s="1"/>
    </row>
    <row r="97" spans="2:17" ht="15.75" customHeight="1">
      <c r="B97" s="1"/>
      <c r="C97" s="1"/>
      <c r="D97" s="1"/>
      <c r="E97" s="1"/>
      <c r="F97" s="1"/>
      <c r="G97" s="1"/>
      <c r="H97" s="1"/>
      <c r="I97" s="1"/>
      <c r="J97" s="1"/>
      <c r="K97" s="1"/>
      <c r="L97" s="1"/>
      <c r="M97" s="1"/>
      <c r="N97" s="1"/>
      <c r="O97" s="1"/>
      <c r="P97" s="1"/>
      <c r="Q97" s="1"/>
    </row>
    <row r="98" spans="2:17" ht="15.75" customHeight="1">
      <c r="B98" s="1"/>
      <c r="C98" s="1"/>
      <c r="D98" s="1"/>
      <c r="E98" s="1"/>
      <c r="F98" s="1"/>
      <c r="G98" s="1"/>
      <c r="H98" s="1"/>
      <c r="I98" s="1"/>
      <c r="J98" s="1"/>
      <c r="K98" s="1"/>
      <c r="L98" s="1"/>
      <c r="M98" s="1"/>
      <c r="N98" s="1"/>
      <c r="O98" s="1"/>
      <c r="P98" s="1"/>
      <c r="Q98" s="1"/>
    </row>
    <row r="99" spans="2:17" ht="15.75" customHeight="1">
      <c r="B99" s="1"/>
      <c r="C99" s="1"/>
      <c r="D99" s="1"/>
      <c r="E99" s="1"/>
      <c r="F99" s="1"/>
      <c r="G99" s="1"/>
      <c r="H99" s="1"/>
      <c r="I99" s="1"/>
      <c r="J99" s="1"/>
      <c r="K99" s="1"/>
      <c r="L99" s="1"/>
      <c r="M99" s="1"/>
      <c r="N99" s="1"/>
      <c r="O99" s="1"/>
      <c r="P99" s="1"/>
      <c r="Q99" s="1"/>
    </row>
    <row r="100" spans="2:17" ht="15.75" customHeight="1">
      <c r="B100" s="1"/>
      <c r="C100" s="1"/>
      <c r="D100" s="1"/>
      <c r="E100" s="1"/>
      <c r="F100" s="1"/>
      <c r="G100" s="1"/>
      <c r="H100" s="1"/>
      <c r="I100" s="1"/>
      <c r="J100" s="1"/>
      <c r="K100" s="1"/>
      <c r="L100" s="1"/>
      <c r="M100" s="1"/>
      <c r="N100" s="1"/>
      <c r="O100" s="1"/>
      <c r="P100" s="1"/>
      <c r="Q100" s="1"/>
    </row>
    <row r="101" spans="2:17" ht="15.75" customHeight="1">
      <c r="B101" s="1"/>
      <c r="C101" s="1"/>
      <c r="D101" s="1"/>
      <c r="E101" s="1"/>
      <c r="F101" s="1"/>
      <c r="G101" s="1"/>
      <c r="H101" s="1"/>
      <c r="I101" s="1"/>
      <c r="J101" s="1"/>
      <c r="K101" s="1"/>
      <c r="L101" s="1"/>
      <c r="M101" s="1"/>
      <c r="N101" s="1"/>
      <c r="O101" s="1"/>
      <c r="P101" s="1"/>
      <c r="Q101" s="1"/>
    </row>
    <row r="102" spans="2:17" ht="15.75" customHeight="1">
      <c r="B102" s="1"/>
      <c r="C102" s="1"/>
      <c r="D102" s="1"/>
      <c r="E102" s="1"/>
      <c r="F102" s="1"/>
      <c r="G102" s="1"/>
      <c r="H102" s="1"/>
      <c r="I102" s="1"/>
      <c r="J102" s="1"/>
      <c r="K102" s="1"/>
      <c r="L102" s="1"/>
      <c r="M102" s="1"/>
      <c r="N102" s="1"/>
      <c r="O102" s="1"/>
      <c r="P102" s="1"/>
      <c r="Q102" s="1"/>
    </row>
    <row r="103" spans="2:17" ht="15.75" customHeight="1">
      <c r="B103" s="1"/>
      <c r="C103" s="1"/>
      <c r="D103" s="1"/>
      <c r="E103" s="1"/>
      <c r="F103" s="1"/>
      <c r="G103" s="1"/>
      <c r="H103" s="1"/>
      <c r="I103" s="1"/>
      <c r="J103" s="1"/>
      <c r="K103" s="1"/>
      <c r="L103" s="1"/>
      <c r="M103" s="1"/>
      <c r="N103" s="1"/>
      <c r="O103" s="1"/>
      <c r="P103" s="1"/>
      <c r="Q103" s="1"/>
    </row>
    <row r="104" spans="2:17" ht="15.75" customHeight="1">
      <c r="B104" s="1"/>
      <c r="C104" s="1"/>
      <c r="D104" s="1"/>
      <c r="E104" s="1"/>
      <c r="F104" s="1"/>
      <c r="G104" s="1"/>
      <c r="H104" s="1"/>
      <c r="I104" s="1"/>
      <c r="J104" s="1"/>
      <c r="K104" s="1"/>
      <c r="L104" s="1"/>
      <c r="M104" s="1"/>
      <c r="N104" s="1"/>
      <c r="O104" s="1"/>
      <c r="P104" s="1"/>
      <c r="Q104" s="1"/>
    </row>
    <row r="105" spans="2:17" ht="15.75" customHeight="1">
      <c r="B105" s="1"/>
      <c r="C105" s="1"/>
      <c r="D105" s="1"/>
      <c r="E105" s="1"/>
      <c r="F105" s="1"/>
      <c r="G105" s="1"/>
      <c r="H105" s="1"/>
      <c r="I105" s="1"/>
      <c r="J105" s="1"/>
      <c r="K105" s="1"/>
      <c r="L105" s="1"/>
      <c r="M105" s="1"/>
      <c r="N105" s="1"/>
      <c r="O105" s="1"/>
      <c r="P105" s="1"/>
      <c r="Q105" s="1"/>
    </row>
    <row r="106" spans="2:17" ht="15.75" customHeight="1">
      <c r="B106" s="1"/>
      <c r="C106" s="1"/>
      <c r="D106" s="1"/>
      <c r="E106" s="1"/>
      <c r="F106" s="1"/>
      <c r="G106" s="1"/>
      <c r="H106" s="1"/>
      <c r="I106" s="1"/>
      <c r="J106" s="1"/>
      <c r="K106" s="1"/>
      <c r="L106" s="1"/>
      <c r="M106" s="1"/>
      <c r="N106" s="1"/>
      <c r="O106" s="1"/>
      <c r="P106" s="1"/>
      <c r="Q106" s="1"/>
    </row>
    <row r="107" spans="2:17" ht="15.75" customHeight="1">
      <c r="B107" s="1"/>
      <c r="C107" s="1"/>
      <c r="D107" s="1"/>
      <c r="E107" s="1"/>
      <c r="F107" s="1"/>
      <c r="G107" s="1"/>
      <c r="H107" s="1"/>
      <c r="I107" s="1"/>
      <c r="J107" s="1"/>
      <c r="K107" s="1"/>
      <c r="L107" s="1"/>
      <c r="M107" s="1"/>
      <c r="N107" s="1"/>
      <c r="O107" s="1"/>
      <c r="P107" s="1"/>
      <c r="Q107" s="1"/>
    </row>
    <row r="108" spans="2:17" ht="15.75" customHeight="1">
      <c r="B108" s="1"/>
      <c r="C108" s="1"/>
      <c r="D108" s="1"/>
      <c r="E108" s="1"/>
      <c r="F108" s="1"/>
      <c r="G108" s="1"/>
      <c r="H108" s="1"/>
      <c r="I108" s="1"/>
      <c r="J108" s="1"/>
      <c r="K108" s="1"/>
      <c r="L108" s="1"/>
      <c r="M108" s="1"/>
      <c r="N108" s="1"/>
      <c r="O108" s="1"/>
      <c r="P108" s="1"/>
      <c r="Q108" s="1"/>
    </row>
    <row r="109" spans="2:17" ht="15.75" customHeight="1">
      <c r="B109" s="1"/>
      <c r="C109" s="1"/>
      <c r="D109" s="1"/>
      <c r="E109" s="1"/>
      <c r="F109" s="1"/>
      <c r="G109" s="1"/>
      <c r="H109" s="1"/>
      <c r="I109" s="1"/>
      <c r="J109" s="1"/>
      <c r="K109" s="1"/>
      <c r="L109" s="1"/>
      <c r="M109" s="1"/>
      <c r="N109" s="1"/>
      <c r="O109" s="1"/>
      <c r="P109" s="1"/>
      <c r="Q109" s="1"/>
    </row>
    <row r="110" spans="2:17" ht="15.75" customHeight="1">
      <c r="B110" s="1"/>
      <c r="C110" s="1"/>
      <c r="D110" s="1"/>
      <c r="E110" s="1"/>
      <c r="F110" s="1"/>
      <c r="G110" s="1"/>
      <c r="H110" s="1"/>
      <c r="I110" s="1"/>
      <c r="J110" s="1"/>
      <c r="K110" s="1"/>
      <c r="L110" s="1"/>
      <c r="M110" s="1"/>
      <c r="N110" s="1"/>
      <c r="O110" s="1"/>
      <c r="P110" s="1"/>
      <c r="Q110" s="1"/>
    </row>
    <row r="111" spans="2:17" ht="15.75" customHeight="1">
      <c r="B111" s="1"/>
      <c r="C111" s="1"/>
      <c r="D111" s="1"/>
      <c r="E111" s="1"/>
      <c r="F111" s="1"/>
      <c r="G111" s="1"/>
      <c r="H111" s="1"/>
      <c r="I111" s="1"/>
      <c r="J111" s="1"/>
      <c r="K111" s="1"/>
      <c r="L111" s="1"/>
      <c r="M111" s="1"/>
      <c r="N111" s="1"/>
      <c r="O111" s="1"/>
      <c r="P111" s="1"/>
      <c r="Q111" s="1"/>
    </row>
    <row r="112" spans="2:17" ht="15.75" customHeight="1">
      <c r="B112" s="1"/>
      <c r="C112" s="1"/>
      <c r="D112" s="1"/>
      <c r="E112" s="1"/>
      <c r="F112" s="1"/>
      <c r="G112" s="1"/>
      <c r="H112" s="1"/>
      <c r="I112" s="1"/>
      <c r="J112" s="1"/>
      <c r="K112" s="1"/>
      <c r="L112" s="1"/>
      <c r="M112" s="1"/>
      <c r="N112" s="1"/>
      <c r="O112" s="1"/>
      <c r="P112" s="1"/>
      <c r="Q112" s="1"/>
    </row>
    <row r="113" spans="2:17" ht="15.75" customHeight="1">
      <c r="B113" s="1"/>
      <c r="C113" s="1"/>
      <c r="D113" s="1"/>
      <c r="E113" s="1"/>
      <c r="F113" s="1"/>
      <c r="G113" s="1"/>
      <c r="H113" s="1"/>
      <c r="I113" s="1"/>
      <c r="J113" s="1"/>
      <c r="K113" s="1"/>
      <c r="L113" s="1"/>
      <c r="M113" s="1"/>
      <c r="N113" s="1"/>
      <c r="O113" s="1"/>
      <c r="P113" s="1"/>
      <c r="Q113" s="1"/>
    </row>
    <row r="114" spans="2:17" ht="15.75" customHeight="1">
      <c r="B114" s="1"/>
      <c r="C114" s="1"/>
      <c r="D114" s="1"/>
      <c r="E114" s="1"/>
      <c r="F114" s="1"/>
      <c r="G114" s="1"/>
      <c r="H114" s="1"/>
      <c r="I114" s="1"/>
      <c r="J114" s="1"/>
      <c r="K114" s="1"/>
      <c r="L114" s="1"/>
      <c r="M114" s="1"/>
      <c r="N114" s="1"/>
      <c r="O114" s="1"/>
      <c r="P114" s="1"/>
      <c r="Q114" s="1"/>
    </row>
    <row r="115" spans="2:17" ht="15.75" customHeight="1">
      <c r="B115" s="1"/>
      <c r="C115" s="1"/>
      <c r="D115" s="1"/>
      <c r="E115" s="1"/>
      <c r="F115" s="1"/>
      <c r="G115" s="1"/>
      <c r="H115" s="1"/>
      <c r="I115" s="1"/>
      <c r="J115" s="1"/>
      <c r="K115" s="1"/>
      <c r="L115" s="1"/>
      <c r="M115" s="1"/>
      <c r="N115" s="1"/>
      <c r="O115" s="1"/>
      <c r="P115" s="1"/>
      <c r="Q115" s="1"/>
    </row>
    <row r="116" spans="2:17" ht="15.75" customHeight="1">
      <c r="B116" s="1"/>
      <c r="C116" s="1"/>
      <c r="D116" s="1"/>
      <c r="E116" s="1"/>
      <c r="F116" s="1"/>
      <c r="G116" s="1"/>
      <c r="H116" s="1"/>
      <c r="I116" s="1"/>
      <c r="J116" s="1"/>
      <c r="K116" s="1"/>
      <c r="L116" s="1"/>
      <c r="M116" s="1"/>
      <c r="N116" s="1"/>
      <c r="O116" s="1"/>
      <c r="P116" s="1"/>
      <c r="Q116" s="1"/>
    </row>
    <row r="117" spans="2:17" ht="15.75" customHeight="1">
      <c r="B117" s="1"/>
      <c r="C117" s="1"/>
      <c r="D117" s="1"/>
      <c r="E117" s="1"/>
      <c r="F117" s="1"/>
      <c r="G117" s="1"/>
      <c r="H117" s="1"/>
      <c r="I117" s="1"/>
      <c r="J117" s="1"/>
      <c r="K117" s="1"/>
      <c r="L117" s="1"/>
      <c r="M117" s="1"/>
      <c r="N117" s="1"/>
      <c r="O117" s="1"/>
      <c r="P117" s="1"/>
      <c r="Q117" s="1"/>
    </row>
    <row r="118" spans="2:17" ht="15.75" customHeight="1">
      <c r="B118" s="1"/>
      <c r="C118" s="1"/>
      <c r="D118" s="1"/>
      <c r="E118" s="1"/>
      <c r="F118" s="1"/>
      <c r="G118" s="1"/>
      <c r="H118" s="1"/>
      <c r="I118" s="1"/>
      <c r="J118" s="1"/>
      <c r="K118" s="1"/>
      <c r="L118" s="1"/>
      <c r="M118" s="1"/>
      <c r="N118" s="1"/>
      <c r="O118" s="1"/>
      <c r="P118" s="1"/>
      <c r="Q118" s="1"/>
    </row>
    <row r="119" spans="2:17" ht="15.75" customHeight="1">
      <c r="B119" s="1"/>
      <c r="C119" s="1"/>
      <c r="D119" s="1"/>
      <c r="E119" s="1"/>
      <c r="F119" s="1"/>
      <c r="G119" s="1"/>
      <c r="H119" s="1"/>
      <c r="I119" s="1"/>
      <c r="J119" s="1"/>
      <c r="K119" s="1"/>
      <c r="L119" s="1"/>
      <c r="M119" s="1"/>
      <c r="N119" s="1"/>
      <c r="O119" s="1"/>
      <c r="P119" s="1"/>
      <c r="Q119" s="1"/>
    </row>
    <row r="120" spans="2:17" ht="15.75" customHeight="1">
      <c r="B120" s="1"/>
      <c r="C120" s="1"/>
      <c r="D120" s="1"/>
      <c r="E120" s="1"/>
      <c r="F120" s="1"/>
      <c r="G120" s="1"/>
      <c r="H120" s="1"/>
      <c r="I120" s="1"/>
      <c r="J120" s="1"/>
      <c r="K120" s="1"/>
      <c r="L120" s="1"/>
      <c r="M120" s="1"/>
      <c r="N120" s="1"/>
      <c r="O120" s="1"/>
      <c r="P120" s="1"/>
      <c r="Q120" s="1"/>
    </row>
    <row r="121" spans="2:17" ht="15.75" customHeight="1">
      <c r="B121" s="1"/>
      <c r="C121" s="1"/>
      <c r="D121" s="1"/>
      <c r="E121" s="1"/>
      <c r="F121" s="1"/>
      <c r="G121" s="1"/>
      <c r="H121" s="1"/>
      <c r="I121" s="1"/>
      <c r="J121" s="1"/>
      <c r="K121" s="1"/>
      <c r="L121" s="1"/>
      <c r="M121" s="1"/>
      <c r="N121" s="1"/>
      <c r="O121" s="1"/>
      <c r="P121" s="1"/>
      <c r="Q121" s="1"/>
    </row>
    <row r="122" spans="2:17" ht="15.75" customHeight="1">
      <c r="B122" s="1"/>
      <c r="C122" s="1"/>
      <c r="D122" s="1"/>
      <c r="E122" s="1"/>
      <c r="F122" s="1"/>
      <c r="G122" s="1"/>
      <c r="H122" s="1"/>
      <c r="I122" s="1"/>
      <c r="J122" s="1"/>
      <c r="K122" s="1"/>
      <c r="L122" s="1"/>
      <c r="M122" s="1"/>
      <c r="N122" s="1"/>
      <c r="O122" s="1"/>
      <c r="P122" s="1"/>
      <c r="Q122" s="1"/>
    </row>
    <row r="123" spans="2:17" ht="15.75" customHeight="1">
      <c r="B123" s="1"/>
      <c r="C123" s="1"/>
      <c r="D123" s="1"/>
      <c r="E123" s="1"/>
      <c r="F123" s="1"/>
      <c r="G123" s="1"/>
      <c r="H123" s="1"/>
      <c r="I123" s="1"/>
      <c r="J123" s="1"/>
      <c r="K123" s="1"/>
      <c r="L123" s="1"/>
      <c r="M123" s="1"/>
      <c r="N123" s="1"/>
      <c r="O123" s="1"/>
      <c r="P123" s="1"/>
      <c r="Q123" s="1"/>
    </row>
    <row r="124" spans="2:17" ht="15.75" customHeight="1">
      <c r="B124" s="1"/>
      <c r="C124" s="1"/>
      <c r="D124" s="1"/>
      <c r="E124" s="1"/>
      <c r="F124" s="1"/>
      <c r="G124" s="1"/>
      <c r="H124" s="1"/>
      <c r="I124" s="1"/>
      <c r="J124" s="1"/>
      <c r="K124" s="1"/>
      <c r="L124" s="1"/>
      <c r="M124" s="1"/>
      <c r="N124" s="1"/>
      <c r="O124" s="1"/>
      <c r="P124" s="1"/>
      <c r="Q124" s="1"/>
    </row>
    <row r="125" spans="2:17" ht="15.75" customHeight="1">
      <c r="B125" s="1"/>
      <c r="C125" s="1"/>
      <c r="D125" s="1"/>
      <c r="E125" s="1"/>
      <c r="F125" s="1"/>
      <c r="G125" s="1"/>
      <c r="H125" s="1"/>
      <c r="I125" s="1"/>
      <c r="J125" s="1"/>
      <c r="K125" s="1"/>
      <c r="L125" s="1"/>
      <c r="M125" s="1"/>
      <c r="N125" s="1"/>
      <c r="O125" s="1"/>
      <c r="P125" s="1"/>
      <c r="Q125" s="1"/>
    </row>
    <row r="126" spans="2:17" ht="15.75" customHeight="1">
      <c r="B126" s="1"/>
      <c r="C126" s="1"/>
      <c r="D126" s="1"/>
      <c r="E126" s="1"/>
      <c r="F126" s="1"/>
      <c r="G126" s="1"/>
      <c r="H126" s="1"/>
      <c r="I126" s="1"/>
      <c r="J126" s="1"/>
      <c r="K126" s="1"/>
      <c r="L126" s="1"/>
      <c r="M126" s="1"/>
      <c r="N126" s="1"/>
      <c r="O126" s="1"/>
      <c r="P126" s="1"/>
      <c r="Q126" s="1"/>
    </row>
    <row r="127" spans="2:17" ht="15.75" customHeight="1">
      <c r="B127" s="1"/>
      <c r="C127" s="1"/>
      <c r="D127" s="1"/>
      <c r="E127" s="1"/>
      <c r="F127" s="1"/>
      <c r="G127" s="1"/>
      <c r="H127" s="1"/>
      <c r="I127" s="1"/>
      <c r="J127" s="1"/>
      <c r="K127" s="1"/>
      <c r="L127" s="1"/>
      <c r="M127" s="1"/>
      <c r="N127" s="1"/>
      <c r="O127" s="1"/>
      <c r="P127" s="1"/>
      <c r="Q127" s="1"/>
    </row>
    <row r="128" spans="2:17" ht="15.75" customHeight="1">
      <c r="B128" s="1"/>
      <c r="C128" s="1"/>
      <c r="D128" s="1"/>
      <c r="E128" s="1"/>
      <c r="F128" s="1"/>
      <c r="G128" s="1"/>
      <c r="H128" s="1"/>
      <c r="I128" s="1"/>
      <c r="J128" s="1"/>
      <c r="K128" s="1"/>
      <c r="L128" s="1"/>
      <c r="M128" s="1"/>
      <c r="N128" s="1"/>
      <c r="O128" s="1"/>
      <c r="P128" s="1"/>
      <c r="Q128" s="1"/>
    </row>
    <row r="129" spans="2:17" ht="15.75" customHeight="1">
      <c r="B129" s="1"/>
      <c r="C129" s="1"/>
      <c r="D129" s="1"/>
      <c r="E129" s="1"/>
      <c r="F129" s="1"/>
      <c r="G129" s="1"/>
      <c r="H129" s="1"/>
      <c r="I129" s="1"/>
      <c r="J129" s="1"/>
      <c r="K129" s="1"/>
      <c r="L129" s="1"/>
      <c r="M129" s="1"/>
      <c r="N129" s="1"/>
      <c r="O129" s="1"/>
      <c r="P129" s="1"/>
      <c r="Q129" s="1"/>
    </row>
    <row r="130" spans="2:17" ht="15.75" customHeight="1">
      <c r="B130" s="1"/>
      <c r="C130" s="1"/>
      <c r="D130" s="1"/>
      <c r="E130" s="1"/>
      <c r="F130" s="1"/>
      <c r="G130" s="1"/>
      <c r="H130" s="1"/>
      <c r="I130" s="1"/>
      <c r="J130" s="1"/>
      <c r="K130" s="1"/>
      <c r="L130" s="1"/>
      <c r="M130" s="1"/>
      <c r="N130" s="1"/>
      <c r="O130" s="1"/>
      <c r="P130" s="1"/>
      <c r="Q130" s="1"/>
    </row>
    <row r="131" spans="2:17" ht="15.75" customHeight="1">
      <c r="B131" s="1"/>
      <c r="C131" s="1"/>
      <c r="D131" s="1"/>
      <c r="E131" s="1"/>
      <c r="F131" s="1"/>
      <c r="G131" s="1"/>
      <c r="H131" s="1"/>
      <c r="I131" s="1"/>
      <c r="J131" s="1"/>
      <c r="K131" s="1"/>
      <c r="L131" s="1"/>
      <c r="M131" s="1"/>
      <c r="N131" s="1"/>
      <c r="O131" s="1"/>
      <c r="P131" s="1"/>
      <c r="Q131" s="1"/>
    </row>
    <row r="132" spans="2:17" ht="15.75" customHeight="1">
      <c r="B132" s="1"/>
      <c r="C132" s="1"/>
      <c r="D132" s="1"/>
      <c r="E132" s="1"/>
      <c r="F132" s="1"/>
      <c r="G132" s="1"/>
      <c r="H132" s="1"/>
      <c r="I132" s="1"/>
      <c r="J132" s="1"/>
      <c r="K132" s="1"/>
      <c r="L132" s="1"/>
      <c r="M132" s="1"/>
      <c r="N132" s="1"/>
      <c r="O132" s="1"/>
      <c r="P132" s="1"/>
      <c r="Q132" s="1"/>
    </row>
    <row r="133" spans="2:17" ht="15.75" customHeight="1">
      <c r="B133" s="1"/>
      <c r="C133" s="1"/>
      <c r="D133" s="1"/>
      <c r="E133" s="1"/>
      <c r="F133" s="1"/>
      <c r="G133" s="1"/>
      <c r="H133" s="1"/>
      <c r="I133" s="1"/>
      <c r="J133" s="1"/>
      <c r="K133" s="1"/>
      <c r="L133" s="1"/>
      <c r="M133" s="1"/>
      <c r="N133" s="1"/>
      <c r="O133" s="1"/>
      <c r="P133" s="1"/>
      <c r="Q133" s="1"/>
    </row>
    <row r="134" spans="2:17" ht="15.75" customHeight="1">
      <c r="B134" s="1"/>
      <c r="C134" s="1"/>
      <c r="D134" s="1"/>
      <c r="E134" s="1"/>
      <c r="F134" s="1"/>
      <c r="G134" s="1"/>
      <c r="H134" s="1"/>
      <c r="I134" s="1"/>
      <c r="J134" s="1"/>
      <c r="K134" s="1"/>
      <c r="L134" s="1"/>
      <c r="M134" s="1"/>
      <c r="N134" s="1"/>
      <c r="O134" s="1"/>
      <c r="P134" s="1"/>
      <c r="Q134" s="1"/>
    </row>
    <row r="135" spans="2:17" ht="15.75" customHeight="1">
      <c r="B135" s="1"/>
      <c r="C135" s="1"/>
      <c r="D135" s="1"/>
      <c r="E135" s="1"/>
      <c r="F135" s="1"/>
      <c r="G135" s="1"/>
      <c r="H135" s="1"/>
      <c r="I135" s="1"/>
      <c r="J135" s="1"/>
      <c r="K135" s="1"/>
      <c r="L135" s="1"/>
      <c r="M135" s="1"/>
      <c r="N135" s="1"/>
      <c r="O135" s="1"/>
      <c r="P135" s="1"/>
      <c r="Q135" s="1"/>
    </row>
    <row r="136" spans="2:17" ht="15.75" customHeight="1">
      <c r="B136" s="1"/>
      <c r="C136" s="1"/>
      <c r="D136" s="1"/>
      <c r="E136" s="1"/>
      <c r="F136" s="1"/>
      <c r="G136" s="1"/>
      <c r="H136" s="1"/>
      <c r="I136" s="1"/>
      <c r="J136" s="1"/>
      <c r="K136" s="1"/>
      <c r="L136" s="1"/>
      <c r="M136" s="1"/>
      <c r="N136" s="1"/>
      <c r="O136" s="1"/>
      <c r="P136" s="1"/>
      <c r="Q136" s="1"/>
    </row>
    <row r="137" spans="2:17" ht="15.75" customHeight="1">
      <c r="B137" s="1"/>
      <c r="C137" s="1"/>
      <c r="D137" s="1"/>
      <c r="E137" s="1"/>
      <c r="F137" s="1"/>
      <c r="G137" s="1"/>
      <c r="H137" s="1"/>
      <c r="I137" s="1"/>
      <c r="J137" s="1"/>
      <c r="K137" s="1"/>
      <c r="L137" s="1"/>
      <c r="M137" s="1"/>
      <c r="N137" s="1"/>
      <c r="O137" s="1"/>
      <c r="P137" s="1"/>
      <c r="Q137" s="1"/>
    </row>
    <row r="138" spans="2:17" ht="15.75" customHeight="1">
      <c r="B138" s="1"/>
      <c r="C138" s="1"/>
      <c r="D138" s="1"/>
      <c r="E138" s="1"/>
      <c r="F138" s="1"/>
      <c r="G138" s="1"/>
      <c r="H138" s="1"/>
      <c r="I138" s="1"/>
      <c r="J138" s="1"/>
      <c r="K138" s="1"/>
      <c r="L138" s="1"/>
      <c r="M138" s="1"/>
      <c r="N138" s="1"/>
      <c r="O138" s="1"/>
      <c r="P138" s="1"/>
      <c r="Q138" s="1"/>
    </row>
    <row r="139" spans="2:17" ht="15.75" customHeight="1">
      <c r="B139" s="1"/>
      <c r="C139" s="1"/>
      <c r="D139" s="1"/>
      <c r="E139" s="1"/>
      <c r="F139" s="1"/>
      <c r="G139" s="1"/>
      <c r="H139" s="1"/>
      <c r="I139" s="1"/>
      <c r="J139" s="1"/>
      <c r="K139" s="1"/>
      <c r="L139" s="1"/>
      <c r="M139" s="1"/>
      <c r="N139" s="1"/>
      <c r="O139" s="1"/>
      <c r="P139" s="1"/>
      <c r="Q139" s="1"/>
    </row>
    <row r="140" spans="2:17" ht="15.75" customHeight="1">
      <c r="B140" s="1"/>
      <c r="C140" s="1"/>
      <c r="D140" s="1"/>
      <c r="E140" s="1"/>
      <c r="F140" s="1"/>
      <c r="G140" s="1"/>
      <c r="H140" s="1"/>
      <c r="I140" s="1"/>
      <c r="J140" s="1"/>
      <c r="K140" s="1"/>
      <c r="L140" s="1"/>
      <c r="M140" s="1"/>
      <c r="N140" s="1"/>
      <c r="O140" s="1"/>
      <c r="P140" s="1"/>
      <c r="Q140" s="1"/>
    </row>
    <row r="141" spans="2:17" ht="15.75" customHeight="1">
      <c r="B141" s="1"/>
      <c r="C141" s="1"/>
      <c r="D141" s="1"/>
      <c r="E141" s="1"/>
      <c r="F141" s="1"/>
      <c r="G141" s="1"/>
      <c r="H141" s="1"/>
      <c r="I141" s="1"/>
      <c r="J141" s="1"/>
      <c r="K141" s="1"/>
      <c r="L141" s="1"/>
      <c r="M141" s="1"/>
      <c r="N141" s="1"/>
      <c r="O141" s="1"/>
      <c r="P141" s="1"/>
      <c r="Q141" s="1"/>
    </row>
    <row r="142" spans="2:17" ht="15.75" customHeight="1">
      <c r="B142" s="1"/>
      <c r="C142" s="1"/>
      <c r="D142" s="1"/>
      <c r="E142" s="1"/>
      <c r="F142" s="1"/>
      <c r="G142" s="1"/>
      <c r="H142" s="1"/>
      <c r="I142" s="1"/>
      <c r="J142" s="1"/>
      <c r="K142" s="1"/>
      <c r="L142" s="1"/>
      <c r="M142" s="1"/>
      <c r="N142" s="1"/>
      <c r="O142" s="1"/>
      <c r="P142" s="1"/>
      <c r="Q142" s="1"/>
    </row>
    <row r="143" spans="2:17" ht="15.75" customHeight="1">
      <c r="B143" s="1"/>
      <c r="C143" s="1"/>
      <c r="D143" s="1"/>
      <c r="E143" s="1"/>
      <c r="F143" s="1"/>
      <c r="G143" s="1"/>
      <c r="H143" s="1"/>
      <c r="I143" s="1"/>
      <c r="J143" s="1"/>
      <c r="K143" s="1"/>
      <c r="L143" s="1"/>
      <c r="M143" s="1"/>
      <c r="N143" s="1"/>
      <c r="O143" s="1"/>
      <c r="P143" s="1"/>
      <c r="Q143" s="1"/>
    </row>
    <row r="144" spans="2:17" ht="15.75" customHeight="1">
      <c r="B144" s="1"/>
      <c r="C144" s="1"/>
      <c r="D144" s="1"/>
      <c r="E144" s="1"/>
      <c r="F144" s="1"/>
      <c r="G144" s="1"/>
      <c r="H144" s="1"/>
      <c r="I144" s="1"/>
      <c r="J144" s="1"/>
      <c r="K144" s="1"/>
      <c r="L144" s="1"/>
      <c r="M144" s="1"/>
      <c r="N144" s="1"/>
      <c r="O144" s="1"/>
      <c r="P144" s="1"/>
      <c r="Q144" s="1"/>
    </row>
    <row r="145" spans="2:17" ht="15.75" customHeight="1">
      <c r="B145" s="1"/>
      <c r="C145" s="1"/>
      <c r="D145" s="1"/>
      <c r="E145" s="1"/>
      <c r="F145" s="1"/>
      <c r="G145" s="1"/>
      <c r="H145" s="1"/>
      <c r="I145" s="1"/>
      <c r="J145" s="1"/>
      <c r="K145" s="1"/>
      <c r="L145" s="1"/>
      <c r="M145" s="1"/>
      <c r="N145" s="1"/>
      <c r="O145" s="1"/>
      <c r="P145" s="1"/>
      <c r="Q145" s="1"/>
    </row>
    <row r="146" spans="2:17" ht="15.75" customHeight="1">
      <c r="B146" s="1"/>
      <c r="C146" s="1"/>
      <c r="D146" s="1"/>
      <c r="E146" s="1"/>
      <c r="F146" s="1"/>
      <c r="G146" s="1"/>
      <c r="H146" s="1"/>
      <c r="I146" s="1"/>
      <c r="J146" s="1"/>
      <c r="K146" s="1"/>
      <c r="L146" s="1"/>
      <c r="M146" s="1"/>
      <c r="N146" s="1"/>
      <c r="O146" s="1"/>
      <c r="P146" s="1"/>
      <c r="Q146" s="1"/>
    </row>
    <row r="147" spans="2:17" ht="15.75" customHeight="1">
      <c r="B147" s="1"/>
      <c r="C147" s="1"/>
      <c r="D147" s="1"/>
      <c r="E147" s="1"/>
      <c r="F147" s="1"/>
      <c r="G147" s="1"/>
      <c r="H147" s="1"/>
      <c r="I147" s="1"/>
      <c r="J147" s="1"/>
      <c r="K147" s="1"/>
      <c r="L147" s="1"/>
      <c r="M147" s="1"/>
      <c r="N147" s="1"/>
      <c r="O147" s="1"/>
      <c r="P147" s="1"/>
      <c r="Q147" s="1"/>
    </row>
    <row r="148" spans="2:17" ht="15.75" customHeight="1">
      <c r="B148" s="1"/>
      <c r="C148" s="1"/>
      <c r="D148" s="1"/>
      <c r="E148" s="1"/>
      <c r="F148" s="1"/>
      <c r="G148" s="1"/>
      <c r="H148" s="1"/>
      <c r="I148" s="1"/>
      <c r="J148" s="1"/>
      <c r="K148" s="1"/>
      <c r="L148" s="1"/>
      <c r="M148" s="1"/>
      <c r="N148" s="1"/>
      <c r="O148" s="1"/>
      <c r="P148" s="1"/>
      <c r="Q148" s="1"/>
    </row>
    <row r="149" spans="2:17" ht="15.75" customHeight="1">
      <c r="B149" s="1"/>
      <c r="C149" s="1"/>
      <c r="D149" s="1"/>
      <c r="E149" s="1"/>
      <c r="F149" s="1"/>
      <c r="G149" s="1"/>
      <c r="H149" s="1"/>
      <c r="I149" s="1"/>
      <c r="J149" s="1"/>
      <c r="K149" s="1"/>
      <c r="L149" s="1"/>
      <c r="M149" s="1"/>
      <c r="N149" s="1"/>
      <c r="O149" s="1"/>
      <c r="P149" s="1"/>
      <c r="Q149" s="1"/>
    </row>
    <row r="150" spans="2:17" ht="15.75" customHeight="1">
      <c r="B150" s="1"/>
      <c r="C150" s="1"/>
      <c r="D150" s="1"/>
      <c r="E150" s="1"/>
      <c r="F150" s="1"/>
      <c r="G150" s="1"/>
      <c r="H150" s="1"/>
      <c r="I150" s="1"/>
      <c r="J150" s="1"/>
      <c r="K150" s="1"/>
      <c r="L150" s="1"/>
      <c r="M150" s="1"/>
      <c r="N150" s="1"/>
      <c r="O150" s="1"/>
      <c r="P150" s="1"/>
      <c r="Q150" s="1"/>
    </row>
    <row r="151" spans="2:17" ht="15.75" customHeight="1">
      <c r="B151" s="1"/>
      <c r="C151" s="1"/>
      <c r="D151" s="1"/>
      <c r="E151" s="1"/>
      <c r="F151" s="1"/>
      <c r="G151" s="1"/>
      <c r="H151" s="1"/>
      <c r="I151" s="1"/>
      <c r="J151" s="1"/>
      <c r="K151" s="1"/>
      <c r="L151" s="1"/>
      <c r="M151" s="1"/>
      <c r="N151" s="1"/>
      <c r="O151" s="1"/>
      <c r="P151" s="1"/>
      <c r="Q151" s="1"/>
    </row>
    <row r="152" spans="2:17" ht="15.75" customHeight="1">
      <c r="B152" s="1"/>
      <c r="C152" s="1"/>
      <c r="D152" s="1"/>
      <c r="E152" s="1"/>
      <c r="F152" s="1"/>
      <c r="G152" s="1"/>
      <c r="H152" s="1"/>
      <c r="I152" s="1"/>
      <c r="J152" s="1"/>
      <c r="K152" s="1"/>
      <c r="L152" s="1"/>
      <c r="M152" s="1"/>
      <c r="N152" s="1"/>
      <c r="O152" s="1"/>
      <c r="P152" s="1"/>
      <c r="Q152" s="1"/>
    </row>
    <row r="153" spans="2:17" ht="15.75" customHeight="1">
      <c r="B153" s="1"/>
      <c r="C153" s="1"/>
      <c r="D153" s="1"/>
      <c r="E153" s="1"/>
      <c r="F153" s="1"/>
      <c r="G153" s="1"/>
      <c r="H153" s="1"/>
      <c r="I153" s="1"/>
      <c r="J153" s="1"/>
      <c r="K153" s="1"/>
      <c r="L153" s="1"/>
      <c r="M153" s="1"/>
      <c r="N153" s="1"/>
      <c r="O153" s="1"/>
      <c r="P153" s="1"/>
      <c r="Q153" s="1"/>
    </row>
    <row r="154" spans="2:17" ht="15.75" customHeight="1">
      <c r="B154" s="1"/>
      <c r="C154" s="1"/>
      <c r="D154" s="1"/>
      <c r="E154" s="1"/>
      <c r="F154" s="1"/>
      <c r="G154" s="1"/>
      <c r="H154" s="1"/>
      <c r="I154" s="1"/>
      <c r="J154" s="1"/>
      <c r="K154" s="1"/>
      <c r="L154" s="1"/>
      <c r="M154" s="1"/>
      <c r="N154" s="1"/>
      <c r="O154" s="1"/>
      <c r="P154" s="1"/>
      <c r="Q154" s="1"/>
    </row>
    <row r="155" spans="2:17" ht="15.75" customHeight="1">
      <c r="B155" s="1"/>
      <c r="C155" s="1"/>
      <c r="D155" s="1"/>
      <c r="E155" s="1"/>
      <c r="F155" s="1"/>
      <c r="G155" s="1"/>
      <c r="H155" s="1"/>
      <c r="I155" s="1"/>
      <c r="J155" s="1"/>
      <c r="K155" s="1"/>
      <c r="L155" s="1"/>
      <c r="M155" s="1"/>
      <c r="N155" s="1"/>
      <c r="O155" s="1"/>
      <c r="P155" s="1"/>
      <c r="Q155" s="1"/>
    </row>
    <row r="156" spans="2:17" ht="15.75" customHeight="1">
      <c r="B156" s="1"/>
      <c r="C156" s="1"/>
      <c r="D156" s="1"/>
      <c r="E156" s="1"/>
      <c r="F156" s="1"/>
      <c r="G156" s="1"/>
      <c r="H156" s="1"/>
      <c r="I156" s="1"/>
      <c r="J156" s="1"/>
      <c r="K156" s="1"/>
      <c r="L156" s="1"/>
      <c r="M156" s="1"/>
      <c r="N156" s="1"/>
      <c r="O156" s="1"/>
      <c r="P156" s="1"/>
      <c r="Q156" s="1"/>
    </row>
    <row r="157" spans="2:17" ht="15.75" customHeight="1">
      <c r="B157" s="1"/>
      <c r="C157" s="1"/>
      <c r="D157" s="1"/>
      <c r="E157" s="1"/>
      <c r="F157" s="1"/>
      <c r="G157" s="1"/>
      <c r="H157" s="1"/>
      <c r="I157" s="1"/>
      <c r="J157" s="1"/>
      <c r="K157" s="1"/>
      <c r="L157" s="1"/>
      <c r="M157" s="1"/>
      <c r="N157" s="1"/>
      <c r="O157" s="1"/>
      <c r="P157" s="1"/>
      <c r="Q157" s="1"/>
    </row>
    <row r="158" spans="2:17" ht="15.75" customHeight="1">
      <c r="B158" s="1"/>
      <c r="C158" s="1"/>
      <c r="D158" s="1"/>
      <c r="E158" s="1"/>
      <c r="F158" s="1"/>
      <c r="G158" s="1"/>
      <c r="H158" s="1"/>
      <c r="I158" s="1"/>
      <c r="J158" s="1"/>
      <c r="K158" s="1"/>
      <c r="L158" s="1"/>
      <c r="M158" s="1"/>
      <c r="N158" s="1"/>
      <c r="O158" s="1"/>
      <c r="P158" s="1"/>
      <c r="Q158" s="1"/>
    </row>
    <row r="159" spans="2:17" ht="15.75" customHeight="1">
      <c r="B159" s="1"/>
      <c r="C159" s="1"/>
      <c r="D159" s="1"/>
      <c r="E159" s="1"/>
      <c r="F159" s="1"/>
      <c r="G159" s="1"/>
      <c r="H159" s="1"/>
      <c r="I159" s="1"/>
      <c r="J159" s="1"/>
      <c r="K159" s="1"/>
      <c r="L159" s="1"/>
      <c r="M159" s="1"/>
      <c r="N159" s="1"/>
      <c r="O159" s="1"/>
      <c r="P159" s="1"/>
      <c r="Q159" s="1"/>
    </row>
    <row r="160" spans="2:17" ht="15.75" customHeight="1">
      <c r="B160" s="1"/>
      <c r="C160" s="1"/>
      <c r="D160" s="1"/>
      <c r="E160" s="1"/>
      <c r="F160" s="1"/>
      <c r="G160" s="1"/>
      <c r="H160" s="1"/>
      <c r="I160" s="1"/>
      <c r="J160" s="1"/>
      <c r="K160" s="1"/>
      <c r="L160" s="1"/>
      <c r="M160" s="1"/>
      <c r="N160" s="1"/>
      <c r="O160" s="1"/>
      <c r="P160" s="1"/>
      <c r="Q160" s="1"/>
    </row>
    <row r="161" spans="2:17" ht="15.75" customHeight="1">
      <c r="B161" s="1"/>
      <c r="C161" s="1"/>
      <c r="D161" s="1"/>
      <c r="E161" s="1"/>
      <c r="F161" s="1"/>
      <c r="G161" s="1"/>
      <c r="H161" s="1"/>
      <c r="I161" s="1"/>
      <c r="J161" s="1"/>
      <c r="K161" s="1"/>
      <c r="L161" s="1"/>
      <c r="M161" s="1"/>
      <c r="N161" s="1"/>
      <c r="O161" s="1"/>
      <c r="P161" s="1"/>
      <c r="Q161" s="1"/>
    </row>
    <row r="162" spans="2:17" ht="15.75" customHeight="1">
      <c r="B162" s="1"/>
      <c r="C162" s="1"/>
      <c r="D162" s="1"/>
      <c r="E162" s="1"/>
      <c r="F162" s="1"/>
      <c r="G162" s="1"/>
      <c r="H162" s="1"/>
      <c r="I162" s="1"/>
      <c r="J162" s="1"/>
      <c r="K162" s="1"/>
      <c r="L162" s="1"/>
      <c r="M162" s="1"/>
      <c r="N162" s="1"/>
      <c r="O162" s="1"/>
      <c r="P162" s="1"/>
      <c r="Q162" s="1"/>
    </row>
    <row r="163" spans="2:17" ht="15.75" customHeight="1">
      <c r="B163" s="1"/>
      <c r="C163" s="1"/>
      <c r="D163" s="1"/>
      <c r="E163" s="1"/>
      <c r="F163" s="1"/>
      <c r="G163" s="1"/>
      <c r="H163" s="1"/>
      <c r="I163" s="1"/>
      <c r="J163" s="1"/>
      <c r="K163" s="1"/>
      <c r="L163" s="1"/>
      <c r="M163" s="1"/>
      <c r="N163" s="1"/>
      <c r="O163" s="1"/>
      <c r="P163" s="1"/>
      <c r="Q163" s="1"/>
    </row>
    <row r="164" spans="2:17" ht="15.75" customHeight="1">
      <c r="B164" s="1"/>
      <c r="C164" s="1"/>
      <c r="D164" s="1"/>
      <c r="E164" s="1"/>
      <c r="F164" s="1"/>
      <c r="G164" s="1"/>
      <c r="H164" s="1"/>
      <c r="I164" s="1"/>
      <c r="J164" s="1"/>
      <c r="K164" s="1"/>
      <c r="L164" s="1"/>
      <c r="M164" s="1"/>
      <c r="N164" s="1"/>
      <c r="O164" s="1"/>
      <c r="P164" s="1"/>
      <c r="Q164" s="1"/>
    </row>
    <row r="165" spans="2:17" ht="15.75" customHeight="1">
      <c r="B165" s="1"/>
      <c r="C165" s="1"/>
      <c r="D165" s="1"/>
      <c r="E165" s="1"/>
      <c r="F165" s="1"/>
      <c r="G165" s="1"/>
      <c r="H165" s="1"/>
      <c r="I165" s="1"/>
      <c r="J165" s="1"/>
      <c r="K165" s="1"/>
      <c r="L165" s="1"/>
      <c r="M165" s="1"/>
      <c r="N165" s="1"/>
      <c r="O165" s="1"/>
      <c r="P165" s="1"/>
      <c r="Q165" s="1"/>
    </row>
    <row r="166" spans="2:17" ht="15.75" customHeight="1">
      <c r="B166" s="1"/>
      <c r="C166" s="1"/>
      <c r="D166" s="1"/>
      <c r="E166" s="1"/>
      <c r="F166" s="1"/>
      <c r="G166" s="1"/>
      <c r="H166" s="1"/>
      <c r="I166" s="1"/>
      <c r="J166" s="1"/>
      <c r="K166" s="1"/>
      <c r="L166" s="1"/>
      <c r="M166" s="1"/>
      <c r="N166" s="1"/>
      <c r="O166" s="1"/>
      <c r="P166" s="1"/>
      <c r="Q166" s="1"/>
    </row>
    <row r="167" spans="2:17" ht="15.75" customHeight="1">
      <c r="B167" s="1"/>
      <c r="C167" s="1"/>
      <c r="D167" s="1"/>
      <c r="E167" s="1"/>
      <c r="F167" s="1"/>
      <c r="G167" s="1"/>
      <c r="H167" s="1"/>
      <c r="I167" s="1"/>
      <c r="J167" s="1"/>
      <c r="K167" s="1"/>
      <c r="L167" s="1"/>
      <c r="M167" s="1"/>
      <c r="N167" s="1"/>
      <c r="O167" s="1"/>
      <c r="P167" s="1"/>
      <c r="Q167" s="1"/>
    </row>
    <row r="168" spans="2:17" ht="15.75" customHeight="1">
      <c r="B168" s="1"/>
      <c r="C168" s="1"/>
      <c r="D168" s="1"/>
      <c r="E168" s="1"/>
      <c r="F168" s="1"/>
      <c r="G168" s="1"/>
      <c r="H168" s="1"/>
      <c r="I168" s="1"/>
      <c r="J168" s="1"/>
      <c r="K168" s="1"/>
      <c r="L168" s="1"/>
      <c r="M168" s="1"/>
      <c r="N168" s="1"/>
      <c r="O168" s="1"/>
      <c r="P168" s="1"/>
      <c r="Q168" s="1"/>
    </row>
    <row r="169" spans="2:17" ht="15.75" customHeight="1">
      <c r="B169" s="1"/>
      <c r="C169" s="1"/>
      <c r="D169" s="1"/>
      <c r="E169" s="1"/>
      <c r="F169" s="1"/>
      <c r="G169" s="1"/>
      <c r="H169" s="1"/>
      <c r="I169" s="1"/>
      <c r="J169" s="1"/>
      <c r="K169" s="1"/>
      <c r="L169" s="1"/>
      <c r="M169" s="1"/>
      <c r="N169" s="1"/>
      <c r="O169" s="1"/>
      <c r="P169" s="1"/>
      <c r="Q169" s="1"/>
    </row>
    <row r="170" spans="2:17" ht="15.75" customHeight="1">
      <c r="B170" s="1"/>
      <c r="C170" s="1"/>
      <c r="D170" s="1"/>
      <c r="E170" s="1"/>
      <c r="F170" s="1"/>
      <c r="G170" s="1"/>
      <c r="H170" s="1"/>
      <c r="I170" s="1"/>
      <c r="J170" s="1"/>
      <c r="K170" s="1"/>
      <c r="L170" s="1"/>
      <c r="M170" s="1"/>
      <c r="N170" s="1"/>
      <c r="O170" s="1"/>
      <c r="P170" s="1"/>
      <c r="Q170" s="1"/>
    </row>
    <row r="171" spans="2:17" ht="15.75" customHeight="1">
      <c r="B171" s="1"/>
      <c r="C171" s="1"/>
      <c r="D171" s="1"/>
      <c r="E171" s="1"/>
      <c r="F171" s="1"/>
      <c r="G171" s="1"/>
      <c r="H171" s="1"/>
      <c r="I171" s="1"/>
      <c r="J171" s="1"/>
      <c r="K171" s="1"/>
      <c r="L171" s="1"/>
      <c r="M171" s="1"/>
      <c r="N171" s="1"/>
      <c r="O171" s="1"/>
      <c r="P171" s="1"/>
      <c r="Q171" s="1"/>
    </row>
    <row r="172" spans="2:17" ht="15.75" customHeight="1">
      <c r="B172" s="1"/>
      <c r="C172" s="1"/>
      <c r="D172" s="1"/>
      <c r="E172" s="1"/>
      <c r="F172" s="1"/>
      <c r="G172" s="1"/>
      <c r="H172" s="1"/>
      <c r="I172" s="1"/>
      <c r="J172" s="1"/>
      <c r="K172" s="1"/>
      <c r="L172" s="1"/>
      <c r="M172" s="1"/>
      <c r="N172" s="1"/>
      <c r="O172" s="1"/>
      <c r="P172" s="1"/>
      <c r="Q172" s="1"/>
    </row>
    <row r="173" spans="2:17" ht="15.75" customHeight="1">
      <c r="B173" s="1"/>
      <c r="C173" s="1"/>
      <c r="D173" s="1"/>
      <c r="E173" s="1"/>
      <c r="F173" s="1"/>
      <c r="G173" s="1"/>
      <c r="H173" s="1"/>
      <c r="I173" s="1"/>
      <c r="J173" s="1"/>
      <c r="K173" s="1"/>
      <c r="L173" s="1"/>
      <c r="M173" s="1"/>
      <c r="N173" s="1"/>
      <c r="O173" s="1"/>
      <c r="P173" s="1"/>
      <c r="Q173" s="1"/>
    </row>
    <row r="174" spans="2:17" ht="15.75" customHeight="1">
      <c r="B174" s="1"/>
      <c r="C174" s="1"/>
      <c r="D174" s="1"/>
      <c r="E174" s="1"/>
      <c r="F174" s="1"/>
      <c r="G174" s="1"/>
      <c r="H174" s="1"/>
      <c r="I174" s="1"/>
      <c r="J174" s="1"/>
      <c r="K174" s="1"/>
      <c r="L174" s="1"/>
      <c r="M174" s="1"/>
      <c r="N174" s="1"/>
      <c r="O174" s="1"/>
      <c r="P174" s="1"/>
      <c r="Q174" s="1"/>
    </row>
    <row r="175" spans="2:17" ht="15.75" customHeight="1">
      <c r="B175" s="1"/>
      <c r="C175" s="1"/>
      <c r="D175" s="1"/>
      <c r="E175" s="1"/>
      <c r="F175" s="1"/>
      <c r="G175" s="1"/>
      <c r="H175" s="1"/>
      <c r="I175" s="1"/>
      <c r="J175" s="1"/>
      <c r="K175" s="1"/>
      <c r="L175" s="1"/>
      <c r="M175" s="1"/>
      <c r="N175" s="1"/>
      <c r="O175" s="1"/>
      <c r="P175" s="1"/>
      <c r="Q175" s="1"/>
    </row>
    <row r="176" spans="2:17" ht="15.75" customHeight="1">
      <c r="B176" s="1"/>
      <c r="C176" s="1"/>
      <c r="D176" s="1"/>
      <c r="E176" s="1"/>
      <c r="F176" s="1"/>
      <c r="G176" s="1"/>
      <c r="H176" s="1"/>
      <c r="I176" s="1"/>
      <c r="J176" s="1"/>
      <c r="K176" s="1"/>
      <c r="L176" s="1"/>
      <c r="M176" s="1"/>
      <c r="N176" s="1"/>
      <c r="O176" s="1"/>
      <c r="P176" s="1"/>
      <c r="Q176" s="1"/>
    </row>
    <row r="177" spans="2:17" ht="15.75" customHeight="1">
      <c r="B177" s="1"/>
      <c r="C177" s="1"/>
      <c r="D177" s="1"/>
      <c r="E177" s="1"/>
      <c r="F177" s="1"/>
      <c r="G177" s="1"/>
      <c r="H177" s="1"/>
      <c r="I177" s="1"/>
      <c r="J177" s="1"/>
      <c r="K177" s="1"/>
      <c r="L177" s="1"/>
      <c r="M177" s="1"/>
      <c r="N177" s="1"/>
      <c r="O177" s="1"/>
      <c r="P177" s="1"/>
      <c r="Q177" s="1"/>
    </row>
    <row r="178" spans="2:17" ht="15.75" customHeight="1">
      <c r="B178" s="1"/>
      <c r="C178" s="1"/>
      <c r="D178" s="1"/>
      <c r="E178" s="1"/>
      <c r="F178" s="1"/>
      <c r="G178" s="1"/>
      <c r="H178" s="1"/>
      <c r="I178" s="1"/>
      <c r="J178" s="1"/>
      <c r="K178" s="1"/>
      <c r="L178" s="1"/>
      <c r="M178" s="1"/>
      <c r="N178" s="1"/>
      <c r="O178" s="1"/>
      <c r="P178" s="1"/>
      <c r="Q178" s="1"/>
    </row>
    <row r="179" spans="2:17" ht="15.75" customHeight="1">
      <c r="B179" s="1"/>
      <c r="C179" s="1"/>
      <c r="D179" s="1"/>
      <c r="E179" s="1"/>
      <c r="F179" s="1"/>
      <c r="G179" s="1"/>
      <c r="H179" s="1"/>
      <c r="I179" s="1"/>
      <c r="J179" s="1"/>
      <c r="K179" s="1"/>
      <c r="L179" s="1"/>
      <c r="M179" s="1"/>
      <c r="N179" s="1"/>
      <c r="O179" s="1"/>
      <c r="P179" s="1"/>
      <c r="Q179" s="1"/>
    </row>
    <row r="180" spans="2:17" ht="15.75" customHeight="1">
      <c r="B180" s="1"/>
      <c r="C180" s="1"/>
      <c r="D180" s="1"/>
      <c r="E180" s="1"/>
      <c r="F180" s="1"/>
      <c r="G180" s="1"/>
      <c r="H180" s="1"/>
      <c r="I180" s="1"/>
      <c r="J180" s="1"/>
      <c r="K180" s="1"/>
      <c r="L180" s="1"/>
      <c r="M180" s="1"/>
      <c r="N180" s="1"/>
      <c r="O180" s="1"/>
      <c r="P180" s="1"/>
      <c r="Q180" s="1"/>
    </row>
    <row r="181" spans="2:17" ht="15.75" customHeight="1">
      <c r="B181" s="1"/>
      <c r="C181" s="1"/>
      <c r="D181" s="1"/>
      <c r="E181" s="1"/>
      <c r="F181" s="1"/>
      <c r="G181" s="1"/>
      <c r="H181" s="1"/>
      <c r="I181" s="1"/>
      <c r="J181" s="1"/>
      <c r="K181" s="1"/>
      <c r="L181" s="1"/>
      <c r="M181" s="1"/>
      <c r="N181" s="1"/>
      <c r="O181" s="1"/>
      <c r="P181" s="1"/>
      <c r="Q181" s="1"/>
    </row>
    <row r="182" spans="2:17" ht="15.75" customHeight="1">
      <c r="B182" s="1"/>
      <c r="C182" s="1"/>
      <c r="D182" s="1"/>
      <c r="E182" s="1"/>
      <c r="F182" s="1"/>
      <c r="G182" s="1"/>
      <c r="H182" s="1"/>
      <c r="I182" s="1"/>
      <c r="J182" s="1"/>
      <c r="K182" s="1"/>
      <c r="L182" s="1"/>
      <c r="M182" s="1"/>
      <c r="N182" s="1"/>
      <c r="O182" s="1"/>
      <c r="P182" s="1"/>
      <c r="Q182" s="1"/>
    </row>
    <row r="183" spans="2:17" ht="15.75" customHeight="1">
      <c r="B183" s="1"/>
      <c r="C183" s="1"/>
      <c r="D183" s="1"/>
      <c r="E183" s="1"/>
      <c r="F183" s="1"/>
      <c r="G183" s="1"/>
      <c r="H183" s="1"/>
      <c r="I183" s="1"/>
      <c r="J183" s="1"/>
      <c r="K183" s="1"/>
      <c r="L183" s="1"/>
      <c r="M183" s="1"/>
      <c r="N183" s="1"/>
      <c r="O183" s="1"/>
      <c r="P183" s="1"/>
      <c r="Q183" s="1"/>
    </row>
    <row r="184" spans="2:17" ht="15.75" customHeight="1">
      <c r="B184" s="1"/>
      <c r="C184" s="1"/>
      <c r="D184" s="1"/>
      <c r="E184" s="1"/>
      <c r="F184" s="1"/>
      <c r="G184" s="1"/>
      <c r="H184" s="1"/>
      <c r="I184" s="1"/>
      <c r="J184" s="1"/>
      <c r="K184" s="1"/>
      <c r="L184" s="1"/>
      <c r="M184" s="1"/>
      <c r="N184" s="1"/>
      <c r="O184" s="1"/>
      <c r="P184" s="1"/>
      <c r="Q184" s="1"/>
    </row>
    <row r="185" spans="2:17" ht="15.75" customHeight="1">
      <c r="B185" s="1"/>
      <c r="C185" s="1"/>
      <c r="D185" s="1"/>
      <c r="E185" s="1"/>
      <c r="F185" s="1"/>
      <c r="G185" s="1"/>
      <c r="H185" s="1"/>
      <c r="I185" s="1"/>
      <c r="J185" s="1"/>
      <c r="K185" s="1"/>
      <c r="L185" s="1"/>
      <c r="M185" s="1"/>
      <c r="N185" s="1"/>
      <c r="O185" s="1"/>
      <c r="P185" s="1"/>
      <c r="Q185" s="1"/>
    </row>
    <row r="186" spans="2:17" ht="15.75" customHeight="1">
      <c r="B186" s="1"/>
      <c r="C186" s="1"/>
      <c r="D186" s="1"/>
      <c r="E186" s="1"/>
      <c r="F186" s="1"/>
      <c r="G186" s="1"/>
      <c r="H186" s="1"/>
      <c r="I186" s="1"/>
      <c r="J186" s="1"/>
      <c r="K186" s="1"/>
      <c r="L186" s="1"/>
      <c r="M186" s="1"/>
      <c r="N186" s="1"/>
      <c r="O186" s="1"/>
      <c r="P186" s="1"/>
      <c r="Q186" s="1"/>
    </row>
    <row r="187" spans="2:17" ht="15.75" customHeight="1">
      <c r="B187" s="1"/>
      <c r="C187" s="1"/>
      <c r="D187" s="1"/>
      <c r="E187" s="1"/>
      <c r="F187" s="1"/>
      <c r="G187" s="1"/>
      <c r="H187" s="1"/>
      <c r="I187" s="1"/>
      <c r="J187" s="1"/>
      <c r="K187" s="1"/>
      <c r="L187" s="1"/>
      <c r="M187" s="1"/>
      <c r="N187" s="1"/>
      <c r="O187" s="1"/>
      <c r="P187" s="1"/>
      <c r="Q187" s="1"/>
    </row>
    <row r="188" spans="2:17" ht="15.75" customHeight="1">
      <c r="B188" s="1"/>
      <c r="C188" s="1"/>
      <c r="D188" s="1"/>
      <c r="E188" s="1"/>
      <c r="F188" s="1"/>
      <c r="G188" s="1"/>
      <c r="H188" s="1"/>
      <c r="I188" s="1"/>
      <c r="J188" s="1"/>
      <c r="K188" s="1"/>
      <c r="L188" s="1"/>
      <c r="M188" s="1"/>
      <c r="N188" s="1"/>
      <c r="O188" s="1"/>
      <c r="P188" s="1"/>
      <c r="Q188" s="1"/>
    </row>
    <row r="189" spans="2:17" ht="15.75" customHeight="1">
      <c r="B189" s="1"/>
      <c r="C189" s="1"/>
      <c r="D189" s="1"/>
      <c r="E189" s="1"/>
      <c r="F189" s="1"/>
      <c r="G189" s="1"/>
      <c r="H189" s="1"/>
      <c r="I189" s="1"/>
      <c r="J189" s="1"/>
      <c r="K189" s="1"/>
      <c r="L189" s="1"/>
      <c r="M189" s="1"/>
      <c r="N189" s="1"/>
      <c r="O189" s="1"/>
      <c r="P189" s="1"/>
      <c r="Q189" s="1"/>
    </row>
    <row r="190" spans="2:17" ht="15.75" customHeight="1">
      <c r="B190" s="1"/>
      <c r="C190" s="1"/>
      <c r="D190" s="1"/>
      <c r="E190" s="1"/>
      <c r="F190" s="1"/>
      <c r="G190" s="1"/>
      <c r="H190" s="1"/>
      <c r="I190" s="1"/>
      <c r="J190" s="1"/>
      <c r="K190" s="1"/>
      <c r="L190" s="1"/>
      <c r="M190" s="1"/>
      <c r="N190" s="1"/>
      <c r="O190" s="1"/>
      <c r="P190" s="1"/>
      <c r="Q190" s="1"/>
    </row>
    <row r="191" spans="2:17" ht="15.75" customHeight="1">
      <c r="B191" s="1"/>
      <c r="C191" s="1"/>
      <c r="D191" s="1"/>
      <c r="E191" s="1"/>
      <c r="F191" s="1"/>
      <c r="G191" s="1"/>
      <c r="H191" s="1"/>
      <c r="I191" s="1"/>
      <c r="J191" s="1"/>
      <c r="K191" s="1"/>
      <c r="L191" s="1"/>
      <c r="M191" s="1"/>
      <c r="N191" s="1"/>
      <c r="O191" s="1"/>
      <c r="P191" s="1"/>
      <c r="Q191" s="1"/>
    </row>
    <row r="192" spans="2:17" ht="15.75" customHeight="1">
      <c r="B192" s="1"/>
      <c r="C192" s="1"/>
      <c r="D192" s="1"/>
      <c r="E192" s="1"/>
      <c r="F192" s="1"/>
      <c r="G192" s="1"/>
      <c r="H192" s="1"/>
      <c r="I192" s="1"/>
      <c r="J192" s="1"/>
      <c r="K192" s="1"/>
      <c r="L192" s="1"/>
      <c r="M192" s="1"/>
      <c r="N192" s="1"/>
      <c r="O192" s="1"/>
      <c r="P192" s="1"/>
      <c r="Q192" s="1"/>
    </row>
    <row r="193" spans="2:17" ht="15.75" customHeight="1">
      <c r="B193" s="1"/>
      <c r="C193" s="1"/>
      <c r="D193" s="1"/>
      <c r="E193" s="1"/>
      <c r="F193" s="1"/>
      <c r="G193" s="1"/>
      <c r="H193" s="1"/>
      <c r="I193" s="1"/>
      <c r="J193" s="1"/>
      <c r="K193" s="1"/>
      <c r="L193" s="1"/>
      <c r="M193" s="1"/>
      <c r="N193" s="1"/>
      <c r="O193" s="1"/>
      <c r="P193" s="1"/>
      <c r="Q193" s="1"/>
    </row>
    <row r="194" spans="2:17" ht="15.75" customHeight="1">
      <c r="B194" s="1"/>
      <c r="C194" s="1"/>
      <c r="D194" s="1"/>
      <c r="E194" s="1"/>
      <c r="F194" s="1"/>
      <c r="G194" s="1"/>
      <c r="H194" s="1"/>
      <c r="I194" s="1"/>
      <c r="J194" s="1"/>
      <c r="K194" s="1"/>
      <c r="L194" s="1"/>
      <c r="M194" s="1"/>
      <c r="N194" s="1"/>
      <c r="O194" s="1"/>
      <c r="P194" s="1"/>
      <c r="Q194" s="1"/>
    </row>
    <row r="195" spans="2:17" ht="15.75" customHeight="1">
      <c r="B195" s="1"/>
      <c r="C195" s="1"/>
      <c r="D195" s="1"/>
      <c r="E195" s="1"/>
      <c r="F195" s="1"/>
      <c r="G195" s="1"/>
      <c r="H195" s="1"/>
      <c r="I195" s="1"/>
      <c r="J195" s="1"/>
      <c r="K195" s="1"/>
      <c r="L195" s="1"/>
      <c r="M195" s="1"/>
      <c r="N195" s="1"/>
      <c r="O195" s="1"/>
      <c r="P195" s="1"/>
      <c r="Q195" s="1"/>
    </row>
    <row r="196" spans="2:17" ht="15.75" customHeight="1">
      <c r="B196" s="1"/>
      <c r="C196" s="1"/>
      <c r="D196" s="1"/>
      <c r="E196" s="1"/>
      <c r="F196" s="1"/>
      <c r="G196" s="1"/>
      <c r="H196" s="1"/>
      <c r="I196" s="1"/>
      <c r="J196" s="1"/>
      <c r="K196" s="1"/>
      <c r="L196" s="1"/>
      <c r="M196" s="1"/>
      <c r="N196" s="1"/>
      <c r="O196" s="1"/>
      <c r="P196" s="1"/>
      <c r="Q196" s="1"/>
    </row>
    <row r="197" spans="2:17" ht="15.75" customHeight="1">
      <c r="B197" s="1"/>
      <c r="C197" s="1"/>
      <c r="D197" s="1"/>
      <c r="E197" s="1"/>
      <c r="F197" s="1"/>
      <c r="G197" s="1"/>
      <c r="H197" s="1"/>
      <c r="I197" s="1"/>
      <c r="J197" s="1"/>
      <c r="K197" s="1"/>
      <c r="L197" s="1"/>
      <c r="M197" s="1"/>
      <c r="N197" s="1"/>
      <c r="O197" s="1"/>
      <c r="P197" s="1"/>
      <c r="Q197" s="1"/>
    </row>
    <row r="198" spans="2:17" ht="15.75" customHeight="1">
      <c r="B198" s="1"/>
      <c r="C198" s="1"/>
      <c r="D198" s="1"/>
      <c r="E198" s="1"/>
      <c r="F198" s="1"/>
      <c r="G198" s="1"/>
      <c r="H198" s="1"/>
      <c r="I198" s="1"/>
      <c r="J198" s="1"/>
      <c r="K198" s="1"/>
      <c r="L198" s="1"/>
      <c r="M198" s="1"/>
      <c r="N198" s="1"/>
      <c r="O198" s="1"/>
      <c r="P198" s="1"/>
      <c r="Q198" s="1"/>
    </row>
    <row r="199" spans="2:17" ht="15.75" customHeight="1">
      <c r="B199" s="1"/>
      <c r="C199" s="1"/>
      <c r="D199" s="1"/>
      <c r="E199" s="1"/>
      <c r="F199" s="1"/>
      <c r="G199" s="1"/>
      <c r="H199" s="1"/>
      <c r="I199" s="1"/>
      <c r="J199" s="1"/>
      <c r="K199" s="1"/>
      <c r="L199" s="1"/>
      <c r="M199" s="1"/>
      <c r="N199" s="1"/>
      <c r="O199" s="1"/>
      <c r="P199" s="1"/>
      <c r="Q199" s="1"/>
    </row>
    <row r="200" spans="2:17" ht="15.75" customHeight="1">
      <c r="B200" s="1"/>
      <c r="C200" s="1"/>
      <c r="D200" s="1"/>
      <c r="E200" s="1"/>
      <c r="F200" s="1"/>
      <c r="G200" s="1"/>
      <c r="H200" s="1"/>
      <c r="I200" s="1"/>
      <c r="J200" s="1"/>
      <c r="K200" s="1"/>
      <c r="L200" s="1"/>
      <c r="M200" s="1"/>
      <c r="N200" s="1"/>
      <c r="O200" s="1"/>
      <c r="P200" s="1"/>
      <c r="Q200" s="1"/>
    </row>
    <row r="201" spans="2:17" ht="15.75" customHeight="1">
      <c r="B201" s="1"/>
      <c r="C201" s="1"/>
      <c r="D201" s="1"/>
      <c r="E201" s="1"/>
      <c r="F201" s="1"/>
      <c r="G201" s="1"/>
      <c r="H201" s="1"/>
      <c r="I201" s="1"/>
      <c r="J201" s="1"/>
      <c r="K201" s="1"/>
      <c r="L201" s="1"/>
      <c r="M201" s="1"/>
      <c r="N201" s="1"/>
      <c r="O201" s="1"/>
      <c r="P201" s="1"/>
      <c r="Q201" s="1"/>
    </row>
    <row r="202" spans="2:17" ht="15.75" customHeight="1">
      <c r="B202" s="1"/>
      <c r="C202" s="1"/>
      <c r="D202" s="1"/>
      <c r="E202" s="1"/>
      <c r="F202" s="1"/>
      <c r="G202" s="1"/>
      <c r="H202" s="1"/>
      <c r="I202" s="1"/>
      <c r="J202" s="1"/>
      <c r="K202" s="1"/>
      <c r="L202" s="1"/>
      <c r="M202" s="1"/>
      <c r="N202" s="1"/>
      <c r="O202" s="1"/>
      <c r="P202" s="1"/>
      <c r="Q202" s="1"/>
    </row>
    <row r="203" spans="2:17" ht="15.75" customHeight="1">
      <c r="B203" s="1"/>
      <c r="C203" s="1"/>
      <c r="D203" s="1"/>
      <c r="E203" s="1"/>
      <c r="F203" s="1"/>
      <c r="G203" s="1"/>
      <c r="H203" s="1"/>
      <c r="I203" s="1"/>
      <c r="J203" s="1"/>
      <c r="K203" s="1"/>
      <c r="L203" s="1"/>
      <c r="M203" s="1"/>
      <c r="N203" s="1"/>
      <c r="O203" s="1"/>
      <c r="P203" s="1"/>
      <c r="Q203" s="1"/>
    </row>
    <row r="204" spans="2:17" ht="15.75" customHeight="1">
      <c r="B204" s="1"/>
      <c r="C204" s="1"/>
      <c r="D204" s="1"/>
      <c r="E204" s="1"/>
      <c r="F204" s="1"/>
      <c r="G204" s="1"/>
      <c r="H204" s="1"/>
      <c r="I204" s="1"/>
      <c r="J204" s="1"/>
      <c r="K204" s="1"/>
      <c r="L204" s="1"/>
      <c r="M204" s="1"/>
      <c r="N204" s="1"/>
      <c r="O204" s="1"/>
      <c r="P204" s="1"/>
      <c r="Q204" s="1"/>
    </row>
    <row r="205" spans="2:17" ht="15.75" customHeight="1">
      <c r="B205" s="1"/>
      <c r="C205" s="1"/>
      <c r="D205" s="1"/>
      <c r="E205" s="1"/>
      <c r="F205" s="1"/>
      <c r="G205" s="1"/>
      <c r="H205" s="1"/>
      <c r="I205" s="1"/>
      <c r="J205" s="1"/>
      <c r="K205" s="1"/>
      <c r="L205" s="1"/>
      <c r="M205" s="1"/>
      <c r="N205" s="1"/>
      <c r="O205" s="1"/>
      <c r="P205" s="1"/>
      <c r="Q205" s="1"/>
    </row>
    <row r="206" spans="2:17" ht="15.75" customHeight="1">
      <c r="B206" s="1"/>
      <c r="C206" s="1"/>
      <c r="D206" s="1"/>
      <c r="E206" s="1"/>
      <c r="F206" s="1"/>
      <c r="G206" s="1"/>
      <c r="H206" s="1"/>
      <c r="I206" s="1"/>
      <c r="J206" s="1"/>
      <c r="K206" s="1"/>
      <c r="L206" s="1"/>
      <c r="M206" s="1"/>
      <c r="N206" s="1"/>
      <c r="O206" s="1"/>
      <c r="P206" s="1"/>
      <c r="Q206" s="1"/>
    </row>
    <row r="207" spans="2:17" ht="15.75" customHeight="1">
      <c r="B207" s="1"/>
      <c r="C207" s="1"/>
      <c r="D207" s="1"/>
      <c r="E207" s="1"/>
      <c r="F207" s="1"/>
      <c r="G207" s="1"/>
      <c r="H207" s="1"/>
      <c r="I207" s="1"/>
      <c r="J207" s="1"/>
      <c r="K207" s="1"/>
      <c r="L207" s="1"/>
      <c r="M207" s="1"/>
      <c r="N207" s="1"/>
      <c r="O207" s="1"/>
      <c r="P207" s="1"/>
      <c r="Q207" s="1"/>
    </row>
    <row r="208" spans="2:17" ht="15.75" customHeight="1">
      <c r="B208" s="1"/>
      <c r="C208" s="1"/>
      <c r="D208" s="1"/>
      <c r="E208" s="1"/>
      <c r="F208" s="1"/>
      <c r="G208" s="1"/>
      <c r="H208" s="1"/>
      <c r="I208" s="1"/>
      <c r="J208" s="1"/>
      <c r="K208" s="1"/>
      <c r="L208" s="1"/>
      <c r="M208" s="1"/>
      <c r="N208" s="1"/>
      <c r="O208" s="1"/>
      <c r="P208" s="1"/>
      <c r="Q208" s="1"/>
    </row>
    <row r="209" spans="2:17" ht="15.75" customHeight="1">
      <c r="B209" s="1"/>
      <c r="C209" s="1"/>
      <c r="D209" s="1"/>
      <c r="E209" s="1"/>
      <c r="F209" s="1"/>
      <c r="G209" s="1"/>
      <c r="H209" s="1"/>
      <c r="I209" s="1"/>
      <c r="J209" s="1"/>
      <c r="K209" s="1"/>
      <c r="L209" s="1"/>
      <c r="M209" s="1"/>
      <c r="N209" s="1"/>
      <c r="O209" s="1"/>
      <c r="P209" s="1"/>
      <c r="Q209" s="1"/>
    </row>
    <row r="210" spans="2:17" ht="15.75" customHeight="1">
      <c r="B210" s="1"/>
      <c r="C210" s="1"/>
      <c r="D210" s="1"/>
      <c r="E210" s="1"/>
      <c r="F210" s="1"/>
      <c r="G210" s="1"/>
      <c r="H210" s="1"/>
      <c r="I210" s="1"/>
      <c r="J210" s="1"/>
      <c r="K210" s="1"/>
      <c r="L210" s="1"/>
      <c r="M210" s="1"/>
      <c r="N210" s="1"/>
      <c r="O210" s="1"/>
      <c r="P210" s="1"/>
      <c r="Q210" s="1"/>
    </row>
    <row r="211" spans="2:17" ht="15.75" customHeight="1">
      <c r="B211" s="1"/>
      <c r="C211" s="1"/>
      <c r="D211" s="1"/>
      <c r="E211" s="1"/>
      <c r="F211" s="1"/>
      <c r="G211" s="1"/>
      <c r="H211" s="1"/>
      <c r="I211" s="1"/>
      <c r="J211" s="1"/>
      <c r="K211" s="1"/>
      <c r="L211" s="1"/>
      <c r="M211" s="1"/>
      <c r="N211" s="1"/>
      <c r="O211" s="1"/>
      <c r="P211" s="1"/>
      <c r="Q211" s="1"/>
    </row>
    <row r="212" spans="2:17" ht="15.75" customHeight="1">
      <c r="B212" s="1"/>
      <c r="C212" s="1"/>
      <c r="D212" s="1"/>
      <c r="E212" s="1"/>
      <c r="F212" s="1"/>
      <c r="G212" s="1"/>
      <c r="H212" s="1"/>
      <c r="I212" s="1"/>
      <c r="J212" s="1"/>
      <c r="K212" s="1"/>
      <c r="L212" s="1"/>
      <c r="M212" s="1"/>
      <c r="N212" s="1"/>
      <c r="O212" s="1"/>
      <c r="P212" s="1"/>
      <c r="Q212" s="1"/>
    </row>
    <row r="213" spans="2:17" ht="15.75" customHeight="1">
      <c r="B213" s="1"/>
      <c r="C213" s="1"/>
      <c r="D213" s="1"/>
      <c r="E213" s="1"/>
      <c r="F213" s="1"/>
      <c r="G213" s="1"/>
      <c r="H213" s="1"/>
      <c r="I213" s="1"/>
      <c r="J213" s="1"/>
      <c r="K213" s="1"/>
      <c r="L213" s="1"/>
      <c r="M213" s="1"/>
      <c r="N213" s="1"/>
      <c r="O213" s="1"/>
      <c r="P213" s="1"/>
      <c r="Q213" s="1"/>
    </row>
    <row r="214" spans="2:17" ht="15.75" customHeight="1">
      <c r="B214" s="1"/>
      <c r="C214" s="1"/>
      <c r="D214" s="1"/>
      <c r="E214" s="1"/>
      <c r="F214" s="1"/>
      <c r="G214" s="1"/>
      <c r="H214" s="1"/>
      <c r="I214" s="1"/>
      <c r="J214" s="1"/>
      <c r="K214" s="1"/>
      <c r="L214" s="1"/>
      <c r="M214" s="1"/>
      <c r="N214" s="1"/>
      <c r="O214" s="1"/>
      <c r="P214" s="1"/>
      <c r="Q214" s="1"/>
    </row>
    <row r="215" spans="2:17" ht="15.75" customHeight="1">
      <c r="B215" s="1"/>
      <c r="C215" s="1"/>
      <c r="D215" s="1"/>
      <c r="E215" s="1"/>
      <c r="F215" s="1"/>
      <c r="G215" s="1"/>
      <c r="H215" s="1"/>
      <c r="I215" s="1"/>
      <c r="J215" s="1"/>
      <c r="K215" s="1"/>
      <c r="L215" s="1"/>
      <c r="M215" s="1"/>
      <c r="N215" s="1"/>
      <c r="O215" s="1"/>
      <c r="P215" s="1"/>
      <c r="Q215" s="1"/>
    </row>
    <row r="216" spans="2:17" ht="15.75" customHeight="1">
      <c r="B216" s="1"/>
      <c r="C216" s="1"/>
      <c r="D216" s="1"/>
      <c r="E216" s="1"/>
      <c r="F216" s="1"/>
      <c r="G216" s="1"/>
      <c r="H216" s="1"/>
      <c r="I216" s="1"/>
      <c r="J216" s="1"/>
      <c r="K216" s="1"/>
      <c r="L216" s="1"/>
      <c r="M216" s="1"/>
      <c r="N216" s="1"/>
      <c r="O216" s="1"/>
      <c r="P216" s="1"/>
      <c r="Q216" s="1"/>
    </row>
    <row r="217" spans="2:17" ht="15.75" customHeight="1">
      <c r="B217" s="1"/>
      <c r="C217" s="1"/>
      <c r="D217" s="1"/>
      <c r="E217" s="1"/>
      <c r="F217" s="1"/>
      <c r="G217" s="1"/>
      <c r="H217" s="1"/>
      <c r="I217" s="1"/>
      <c r="J217" s="1"/>
      <c r="K217" s="1"/>
      <c r="L217" s="1"/>
      <c r="M217" s="1"/>
      <c r="N217" s="1"/>
      <c r="O217" s="1"/>
      <c r="P217" s="1"/>
      <c r="Q217" s="1"/>
    </row>
    <row r="218" spans="2:17" ht="15.75" customHeight="1">
      <c r="B218" s="1"/>
      <c r="C218" s="1"/>
      <c r="D218" s="1"/>
      <c r="E218" s="1"/>
      <c r="F218" s="1"/>
      <c r="G218" s="1"/>
      <c r="H218" s="1"/>
      <c r="I218" s="1"/>
      <c r="J218" s="1"/>
      <c r="K218" s="1"/>
      <c r="L218" s="1"/>
      <c r="M218" s="1"/>
      <c r="N218" s="1"/>
      <c r="O218" s="1"/>
      <c r="P218" s="1"/>
      <c r="Q218" s="1"/>
    </row>
    <row r="219" spans="2:17" ht="15.75" customHeight="1">
      <c r="B219" s="1"/>
      <c r="C219" s="1"/>
      <c r="D219" s="1"/>
      <c r="E219" s="1"/>
      <c r="F219" s="1"/>
      <c r="G219" s="1"/>
      <c r="H219" s="1"/>
      <c r="I219" s="1"/>
      <c r="J219" s="1"/>
      <c r="K219" s="1"/>
      <c r="L219" s="1"/>
      <c r="M219" s="1"/>
      <c r="N219" s="1"/>
      <c r="O219" s="1"/>
      <c r="P219" s="1"/>
      <c r="Q219" s="1"/>
    </row>
    <row r="220" spans="2:17" ht="15.75" customHeight="1">
      <c r="B220" s="1"/>
      <c r="C220" s="1"/>
      <c r="D220" s="1"/>
      <c r="E220" s="1"/>
      <c r="F220" s="1"/>
      <c r="G220" s="1"/>
      <c r="H220" s="1"/>
      <c r="I220" s="1"/>
      <c r="J220" s="1"/>
      <c r="K220" s="1"/>
      <c r="L220" s="1"/>
      <c r="M220" s="1"/>
      <c r="N220" s="1"/>
      <c r="O220" s="1"/>
      <c r="P220" s="1"/>
      <c r="Q220" s="1"/>
    </row>
    <row r="221" spans="2:17" ht="15.75" customHeight="1">
      <c r="B221" s="1"/>
      <c r="C221" s="1"/>
      <c r="D221" s="1"/>
      <c r="E221" s="1"/>
      <c r="F221" s="1"/>
      <c r="G221" s="1"/>
      <c r="H221" s="1"/>
      <c r="I221" s="1"/>
      <c r="J221" s="1"/>
      <c r="K221" s="1"/>
      <c r="L221" s="1"/>
      <c r="M221" s="1"/>
      <c r="N221" s="1"/>
      <c r="O221" s="1"/>
      <c r="P221" s="1"/>
      <c r="Q221" s="1"/>
    </row>
    <row r="222" spans="2:17" ht="15.75" customHeight="1">
      <c r="B222" s="1"/>
      <c r="C222" s="1"/>
      <c r="D222" s="1"/>
      <c r="E222" s="1"/>
      <c r="F222" s="1"/>
      <c r="G222" s="1"/>
      <c r="H222" s="1"/>
      <c r="I222" s="1"/>
      <c r="J222" s="1"/>
      <c r="K222" s="1"/>
      <c r="L222" s="1"/>
      <c r="M222" s="1"/>
      <c r="N222" s="1"/>
      <c r="O222" s="1"/>
      <c r="P222" s="1"/>
      <c r="Q222" s="1"/>
    </row>
    <row r="223" spans="2:17" ht="15.75" customHeight="1">
      <c r="B223" s="1"/>
      <c r="C223" s="1"/>
      <c r="D223" s="1"/>
      <c r="E223" s="1"/>
      <c r="F223" s="1"/>
      <c r="G223" s="1"/>
      <c r="H223" s="1"/>
      <c r="I223" s="1"/>
      <c r="J223" s="1"/>
      <c r="K223" s="1"/>
      <c r="L223" s="1"/>
      <c r="M223" s="1"/>
      <c r="N223" s="1"/>
      <c r="O223" s="1"/>
      <c r="P223" s="1"/>
      <c r="Q223" s="1"/>
    </row>
    <row r="224" spans="2:17" ht="15.75" customHeight="1">
      <c r="B224" s="1"/>
      <c r="C224" s="1"/>
      <c r="D224" s="1"/>
      <c r="E224" s="1"/>
      <c r="F224" s="1"/>
      <c r="G224" s="1"/>
      <c r="H224" s="1"/>
      <c r="I224" s="1"/>
      <c r="J224" s="1"/>
      <c r="K224" s="1"/>
      <c r="L224" s="1"/>
      <c r="M224" s="1"/>
      <c r="N224" s="1"/>
      <c r="O224" s="1"/>
      <c r="P224" s="1"/>
      <c r="Q224" s="1"/>
    </row>
    <row r="225" spans="2:17" ht="15.75" customHeight="1">
      <c r="B225" s="1"/>
      <c r="C225" s="1"/>
      <c r="D225" s="1"/>
      <c r="E225" s="1"/>
      <c r="F225" s="1"/>
      <c r="G225" s="1"/>
      <c r="H225" s="1"/>
      <c r="I225" s="1"/>
      <c r="J225" s="1"/>
      <c r="K225" s="1"/>
      <c r="L225" s="1"/>
      <c r="M225" s="1"/>
      <c r="N225" s="1"/>
      <c r="O225" s="1"/>
      <c r="P225" s="1"/>
      <c r="Q225" s="1"/>
    </row>
    <row r="226" spans="2:17" ht="15.75" customHeight="1">
      <c r="B226" s="1"/>
      <c r="C226" s="1"/>
      <c r="D226" s="1"/>
      <c r="E226" s="1"/>
      <c r="F226" s="1"/>
      <c r="G226" s="1"/>
      <c r="H226" s="1"/>
      <c r="I226" s="1"/>
      <c r="J226" s="1"/>
      <c r="K226" s="1"/>
      <c r="L226" s="1"/>
      <c r="M226" s="1"/>
      <c r="N226" s="1"/>
      <c r="O226" s="1"/>
      <c r="P226" s="1"/>
      <c r="Q226" s="1"/>
    </row>
    <row r="227" spans="2:17" ht="15.75" customHeight="1">
      <c r="B227" s="1"/>
      <c r="C227" s="1"/>
      <c r="D227" s="1"/>
      <c r="E227" s="1"/>
      <c r="F227" s="1"/>
      <c r="G227" s="1"/>
      <c r="H227" s="1"/>
      <c r="I227" s="1"/>
      <c r="J227" s="1"/>
      <c r="K227" s="1"/>
      <c r="L227" s="1"/>
      <c r="M227" s="1"/>
      <c r="N227" s="1"/>
      <c r="O227" s="1"/>
      <c r="P227" s="1"/>
      <c r="Q227" s="1"/>
    </row>
    <row r="228" spans="2:17" ht="15.75" customHeight="1">
      <c r="B228" s="1"/>
      <c r="C228" s="1"/>
      <c r="D228" s="1"/>
      <c r="E228" s="1"/>
      <c r="F228" s="1"/>
      <c r="G228" s="1"/>
      <c r="H228" s="1"/>
      <c r="I228" s="1"/>
      <c r="J228" s="1"/>
      <c r="K228" s="1"/>
      <c r="L228" s="1"/>
      <c r="M228" s="1"/>
      <c r="N228" s="1"/>
      <c r="O228" s="1"/>
      <c r="P228" s="1"/>
      <c r="Q228" s="1"/>
    </row>
    <row r="229" spans="2:17" ht="15.75" customHeight="1">
      <c r="B229" s="1"/>
      <c r="C229" s="1"/>
      <c r="D229" s="1"/>
      <c r="E229" s="1"/>
      <c r="F229" s="1"/>
      <c r="G229" s="1"/>
      <c r="H229" s="1"/>
      <c r="I229" s="1"/>
      <c r="J229" s="1"/>
      <c r="K229" s="1"/>
      <c r="L229" s="1"/>
      <c r="M229" s="1"/>
      <c r="N229" s="1"/>
      <c r="O229" s="1"/>
      <c r="P229" s="1"/>
      <c r="Q229" s="1"/>
    </row>
    <row r="230" spans="2:17" ht="15.75" customHeight="1">
      <c r="B230" s="1"/>
      <c r="C230" s="1"/>
      <c r="D230" s="1"/>
      <c r="E230" s="1"/>
      <c r="F230" s="1"/>
      <c r="G230" s="1"/>
      <c r="H230" s="1"/>
      <c r="I230" s="1"/>
      <c r="J230" s="1"/>
      <c r="K230" s="1"/>
      <c r="L230" s="1"/>
      <c r="M230" s="1"/>
      <c r="N230" s="1"/>
      <c r="O230" s="1"/>
      <c r="P230" s="1"/>
      <c r="Q230" s="1"/>
    </row>
    <row r="231" spans="2:17" ht="15.75" customHeight="1">
      <c r="B231" s="1"/>
      <c r="C231" s="1"/>
      <c r="D231" s="1"/>
      <c r="E231" s="1"/>
      <c r="F231" s="1"/>
      <c r="G231" s="1"/>
      <c r="H231" s="1"/>
      <c r="I231" s="1"/>
      <c r="J231" s="1"/>
      <c r="K231" s="1"/>
      <c r="L231" s="1"/>
      <c r="M231" s="1"/>
      <c r="N231" s="1"/>
      <c r="O231" s="1"/>
      <c r="P231" s="1"/>
      <c r="Q231" s="1"/>
    </row>
    <row r="232" spans="2:17" ht="15.75" customHeight="1">
      <c r="B232" s="1"/>
      <c r="C232" s="1"/>
      <c r="D232" s="1"/>
      <c r="E232" s="1"/>
      <c r="F232" s="1"/>
      <c r="G232" s="1"/>
      <c r="H232" s="1"/>
      <c r="I232" s="1"/>
      <c r="J232" s="1"/>
      <c r="K232" s="1"/>
      <c r="L232" s="1"/>
      <c r="M232" s="1"/>
      <c r="N232" s="1"/>
      <c r="O232" s="1"/>
      <c r="P232" s="1"/>
      <c r="Q232" s="1"/>
    </row>
    <row r="233" spans="2:17" ht="15.75" customHeight="1">
      <c r="B233" s="1"/>
      <c r="C233" s="1"/>
      <c r="D233" s="1"/>
      <c r="E233" s="1"/>
      <c r="F233" s="1"/>
      <c r="G233" s="1"/>
      <c r="H233" s="1"/>
      <c r="I233" s="1"/>
      <c r="J233" s="1"/>
      <c r="K233" s="1"/>
      <c r="L233" s="1"/>
      <c r="M233" s="1"/>
      <c r="N233" s="1"/>
      <c r="O233" s="1"/>
      <c r="P233" s="1"/>
      <c r="Q233" s="1"/>
    </row>
    <row r="234" spans="2:17" ht="15.75" customHeight="1">
      <c r="B234" s="1"/>
      <c r="C234" s="1"/>
      <c r="D234" s="1"/>
      <c r="E234" s="1"/>
      <c r="F234" s="1"/>
      <c r="G234" s="1"/>
      <c r="H234" s="1"/>
      <c r="I234" s="1"/>
      <c r="J234" s="1"/>
      <c r="K234" s="1"/>
      <c r="L234" s="1"/>
      <c r="M234" s="1"/>
      <c r="N234" s="1"/>
      <c r="O234" s="1"/>
      <c r="P234" s="1"/>
      <c r="Q234" s="1"/>
    </row>
    <row r="235" spans="2:17" ht="15.75" customHeight="1">
      <c r="B235" s="1"/>
      <c r="C235" s="1"/>
      <c r="D235" s="1"/>
      <c r="E235" s="1"/>
      <c r="F235" s="1"/>
      <c r="G235" s="1"/>
      <c r="H235" s="1"/>
      <c r="I235" s="1"/>
      <c r="J235" s="1"/>
      <c r="K235" s="1"/>
      <c r="L235" s="1"/>
      <c r="M235" s="1"/>
      <c r="N235" s="1"/>
      <c r="O235" s="1"/>
      <c r="P235" s="1"/>
      <c r="Q235" s="1"/>
    </row>
    <row r="236" spans="2:17" ht="15.75" customHeight="1">
      <c r="B236" s="1"/>
      <c r="C236" s="1"/>
      <c r="D236" s="1"/>
      <c r="E236" s="1"/>
      <c r="F236" s="1"/>
      <c r="G236" s="1"/>
      <c r="H236" s="1"/>
      <c r="I236" s="1"/>
      <c r="J236" s="1"/>
      <c r="K236" s="1"/>
      <c r="L236" s="1"/>
      <c r="M236" s="1"/>
      <c r="N236" s="1"/>
      <c r="O236" s="1"/>
      <c r="P236" s="1"/>
      <c r="Q236" s="1"/>
    </row>
    <row r="237" spans="2:17" ht="15.75" customHeight="1">
      <c r="B237" s="1"/>
      <c r="C237" s="1"/>
      <c r="D237" s="1"/>
      <c r="E237" s="1"/>
      <c r="F237" s="1"/>
      <c r="G237" s="1"/>
      <c r="H237" s="1"/>
      <c r="I237" s="1"/>
      <c r="J237" s="1"/>
      <c r="K237" s="1"/>
      <c r="L237" s="1"/>
      <c r="M237" s="1"/>
      <c r="N237" s="1"/>
      <c r="O237" s="1"/>
      <c r="P237" s="1"/>
      <c r="Q237" s="1"/>
    </row>
    <row r="238" spans="2:17" ht="15.75" customHeight="1">
      <c r="B238" s="1"/>
      <c r="C238" s="1"/>
      <c r="D238" s="1"/>
      <c r="E238" s="1"/>
      <c r="F238" s="1"/>
      <c r="G238" s="1"/>
      <c r="H238" s="1"/>
      <c r="I238" s="1"/>
      <c r="J238" s="1"/>
      <c r="K238" s="1"/>
      <c r="L238" s="1"/>
      <c r="M238" s="1"/>
      <c r="N238" s="1"/>
      <c r="O238" s="1"/>
      <c r="P238" s="1"/>
      <c r="Q238" s="1"/>
    </row>
    <row r="239" spans="2:17" ht="15.75" customHeight="1">
      <c r="B239" s="1"/>
      <c r="C239" s="1"/>
      <c r="D239" s="1"/>
      <c r="E239" s="1"/>
      <c r="F239" s="1"/>
      <c r="G239" s="1"/>
      <c r="H239" s="1"/>
      <c r="I239" s="1"/>
      <c r="J239" s="1"/>
      <c r="K239" s="1"/>
      <c r="L239" s="1"/>
      <c r="M239" s="1"/>
      <c r="N239" s="1"/>
      <c r="O239" s="1"/>
      <c r="P239" s="1"/>
      <c r="Q239" s="1"/>
    </row>
    <row r="240" spans="2:17" ht="15.75" customHeight="1">
      <c r="B240" s="1"/>
      <c r="C240" s="1"/>
      <c r="D240" s="1"/>
      <c r="E240" s="1"/>
      <c r="F240" s="1"/>
      <c r="G240" s="1"/>
      <c r="H240" s="1"/>
      <c r="I240" s="1"/>
      <c r="J240" s="1"/>
      <c r="K240" s="1"/>
      <c r="L240" s="1"/>
      <c r="M240" s="1"/>
      <c r="N240" s="1"/>
      <c r="O240" s="1"/>
      <c r="P240" s="1"/>
      <c r="Q240" s="1"/>
    </row>
    <row r="241" spans="2:17" ht="15.75" customHeight="1">
      <c r="B241" s="1"/>
      <c r="C241" s="1"/>
      <c r="D241" s="1"/>
      <c r="E241" s="1"/>
      <c r="F241" s="1"/>
      <c r="G241" s="1"/>
      <c r="H241" s="1"/>
      <c r="I241" s="1"/>
      <c r="J241" s="1"/>
      <c r="K241" s="1"/>
      <c r="L241" s="1"/>
      <c r="M241" s="1"/>
      <c r="N241" s="1"/>
      <c r="O241" s="1"/>
      <c r="P241" s="1"/>
      <c r="Q241" s="1"/>
    </row>
    <row r="242" spans="2:17" ht="15.75" customHeight="1">
      <c r="B242" s="1"/>
      <c r="C242" s="1"/>
      <c r="D242" s="1"/>
      <c r="E242" s="1"/>
      <c r="F242" s="1"/>
      <c r="G242" s="1"/>
      <c r="H242" s="1"/>
      <c r="I242" s="1"/>
      <c r="J242" s="1"/>
      <c r="K242" s="1"/>
      <c r="L242" s="1"/>
      <c r="M242" s="1"/>
      <c r="N242" s="1"/>
      <c r="O242" s="1"/>
      <c r="P242" s="1"/>
      <c r="Q242" s="1"/>
    </row>
    <row r="243" spans="2:17" ht="15.75" customHeight="1">
      <c r="B243" s="1"/>
      <c r="C243" s="1"/>
      <c r="D243" s="1"/>
      <c r="E243" s="1"/>
      <c r="F243" s="1"/>
      <c r="G243" s="1"/>
      <c r="H243" s="1"/>
      <c r="I243" s="1"/>
      <c r="J243" s="1"/>
      <c r="K243" s="1"/>
      <c r="L243" s="1"/>
      <c r="M243" s="1"/>
      <c r="N243" s="1"/>
      <c r="O243" s="1"/>
      <c r="P243" s="1"/>
      <c r="Q243" s="1"/>
    </row>
    <row r="244" spans="2:17" ht="15.75" customHeight="1">
      <c r="B244" s="1"/>
      <c r="C244" s="1"/>
      <c r="D244" s="1"/>
      <c r="E244" s="1"/>
      <c r="F244" s="1"/>
      <c r="G244" s="1"/>
      <c r="H244" s="1"/>
      <c r="I244" s="1"/>
      <c r="J244" s="1"/>
      <c r="K244" s="1"/>
      <c r="L244" s="1"/>
      <c r="M244" s="1"/>
      <c r="N244" s="1"/>
      <c r="O244" s="1"/>
      <c r="P244" s="1"/>
      <c r="Q244" s="1"/>
    </row>
    <row r="245" spans="2:17" ht="15.75" customHeight="1">
      <c r="B245" s="1"/>
      <c r="C245" s="1"/>
      <c r="D245" s="1"/>
      <c r="E245" s="1"/>
      <c r="F245" s="1"/>
      <c r="G245" s="1"/>
      <c r="H245" s="1"/>
      <c r="I245" s="1"/>
      <c r="J245" s="1"/>
      <c r="K245" s="1"/>
      <c r="L245" s="1"/>
      <c r="M245" s="1"/>
      <c r="N245" s="1"/>
      <c r="O245" s="1"/>
      <c r="P245" s="1"/>
      <c r="Q245" s="1"/>
    </row>
    <row r="246" spans="2:17" ht="15.75" customHeight="1">
      <c r="B246" s="1"/>
      <c r="C246" s="1"/>
      <c r="D246" s="1"/>
      <c r="E246" s="1"/>
      <c r="F246" s="1"/>
      <c r="G246" s="1"/>
      <c r="H246" s="1"/>
      <c r="I246" s="1"/>
      <c r="J246" s="1"/>
      <c r="K246" s="1"/>
      <c r="L246" s="1"/>
      <c r="M246" s="1"/>
      <c r="N246" s="1"/>
      <c r="O246" s="1"/>
      <c r="P246" s="1"/>
      <c r="Q246" s="1"/>
    </row>
    <row r="247" spans="2:17" ht="15.75" customHeight="1">
      <c r="B247" s="1"/>
      <c r="C247" s="1"/>
      <c r="D247" s="1"/>
      <c r="E247" s="1"/>
      <c r="F247" s="1"/>
      <c r="G247" s="1"/>
      <c r="H247" s="1"/>
      <c r="I247" s="1"/>
      <c r="J247" s="1"/>
      <c r="K247" s="1"/>
      <c r="L247" s="1"/>
      <c r="M247" s="1"/>
      <c r="N247" s="1"/>
      <c r="O247" s="1"/>
      <c r="P247" s="1"/>
      <c r="Q247" s="1"/>
    </row>
    <row r="248" spans="2:17" ht="15.75" customHeight="1">
      <c r="B248" s="1"/>
      <c r="C248" s="1"/>
      <c r="D248" s="1"/>
      <c r="E248" s="1"/>
      <c r="F248" s="1"/>
      <c r="G248" s="1"/>
      <c r="H248" s="1"/>
      <c r="I248" s="1"/>
      <c r="J248" s="1"/>
      <c r="K248" s="1"/>
      <c r="L248" s="1"/>
      <c r="M248" s="1"/>
      <c r="N248" s="1"/>
      <c r="O248" s="1"/>
      <c r="P248" s="1"/>
      <c r="Q248" s="1"/>
    </row>
    <row r="249" spans="2:17" ht="15.75" customHeight="1">
      <c r="B249" s="1"/>
      <c r="C249" s="1"/>
      <c r="D249" s="1"/>
      <c r="E249" s="1"/>
      <c r="F249" s="1"/>
      <c r="G249" s="1"/>
      <c r="H249" s="1"/>
      <c r="I249" s="1"/>
      <c r="J249" s="1"/>
      <c r="K249" s="1"/>
      <c r="L249" s="1"/>
      <c r="M249" s="1"/>
      <c r="N249" s="1"/>
      <c r="O249" s="1"/>
      <c r="P249" s="1"/>
      <c r="Q249" s="1"/>
    </row>
    <row r="250" spans="2:17" ht="15.75" customHeight="1">
      <c r="B250" s="1"/>
      <c r="C250" s="1"/>
      <c r="D250" s="1"/>
      <c r="E250" s="1"/>
      <c r="F250" s="1"/>
      <c r="G250" s="1"/>
      <c r="H250" s="1"/>
      <c r="I250" s="1"/>
      <c r="J250" s="1"/>
      <c r="K250" s="1"/>
      <c r="L250" s="1"/>
      <c r="M250" s="1"/>
      <c r="N250" s="1"/>
      <c r="O250" s="1"/>
      <c r="P250" s="1"/>
      <c r="Q250" s="1"/>
    </row>
    <row r="251" spans="2:17" ht="15.75" customHeight="1">
      <c r="B251" s="1"/>
      <c r="C251" s="1"/>
      <c r="D251" s="1"/>
      <c r="E251" s="1"/>
      <c r="F251" s="1"/>
      <c r="G251" s="1"/>
      <c r="H251" s="1"/>
      <c r="I251" s="1"/>
      <c r="J251" s="1"/>
      <c r="K251" s="1"/>
      <c r="L251" s="1"/>
      <c r="M251" s="1"/>
      <c r="N251" s="1"/>
      <c r="O251" s="1"/>
      <c r="P251" s="1"/>
      <c r="Q251" s="1"/>
    </row>
    <row r="252" spans="2:17" ht="15.75" customHeight="1">
      <c r="B252" s="1"/>
      <c r="C252" s="1"/>
      <c r="D252" s="1"/>
      <c r="E252" s="1"/>
      <c r="F252" s="1"/>
      <c r="G252" s="1"/>
      <c r="H252" s="1"/>
      <c r="I252" s="1"/>
      <c r="J252" s="1"/>
      <c r="K252" s="1"/>
      <c r="L252" s="1"/>
      <c r="M252" s="1"/>
      <c r="N252" s="1"/>
      <c r="O252" s="1"/>
      <c r="P252" s="1"/>
      <c r="Q252" s="1"/>
    </row>
    <row r="253" spans="2:17" ht="15.75" customHeight="1">
      <c r="B253" s="1"/>
      <c r="C253" s="1"/>
      <c r="D253" s="1"/>
      <c r="E253" s="1"/>
      <c r="F253" s="1"/>
      <c r="G253" s="1"/>
      <c r="H253" s="1"/>
      <c r="I253" s="1"/>
      <c r="J253" s="1"/>
      <c r="K253" s="1"/>
      <c r="L253" s="1"/>
      <c r="M253" s="1"/>
      <c r="N253" s="1"/>
      <c r="O253" s="1"/>
      <c r="P253" s="1"/>
      <c r="Q253" s="1"/>
    </row>
    <row r="254" spans="2:17" ht="15.75" customHeight="1">
      <c r="B254" s="1"/>
      <c r="C254" s="1"/>
      <c r="D254" s="1"/>
      <c r="E254" s="1"/>
      <c r="F254" s="1"/>
      <c r="G254" s="1"/>
      <c r="H254" s="1"/>
      <c r="I254" s="1"/>
      <c r="J254" s="1"/>
      <c r="K254" s="1"/>
      <c r="L254" s="1"/>
      <c r="M254" s="1"/>
      <c r="N254" s="1"/>
      <c r="O254" s="1"/>
      <c r="P254" s="1"/>
      <c r="Q254" s="1"/>
    </row>
    <row r="255" spans="2:17" ht="15.75" customHeight="1">
      <c r="B255" s="1"/>
      <c r="C255" s="1"/>
      <c r="D255" s="1"/>
      <c r="E255" s="1"/>
      <c r="F255" s="1"/>
      <c r="G255" s="1"/>
      <c r="H255" s="1"/>
      <c r="I255" s="1"/>
      <c r="J255" s="1"/>
      <c r="K255" s="1"/>
      <c r="L255" s="1"/>
      <c r="M255" s="1"/>
      <c r="N255" s="1"/>
      <c r="O255" s="1"/>
      <c r="P255" s="1"/>
      <c r="Q255" s="1"/>
    </row>
    <row r="256" spans="2:17" ht="15.75" customHeight="1">
      <c r="B256" s="1"/>
      <c r="C256" s="1"/>
      <c r="D256" s="1"/>
      <c r="E256" s="1"/>
      <c r="F256" s="1"/>
      <c r="G256" s="1"/>
      <c r="H256" s="1"/>
      <c r="I256" s="1"/>
      <c r="J256" s="1"/>
      <c r="K256" s="1"/>
      <c r="L256" s="1"/>
      <c r="M256" s="1"/>
      <c r="N256" s="1"/>
      <c r="O256" s="1"/>
      <c r="P256" s="1"/>
      <c r="Q256" s="1"/>
    </row>
    <row r="257" spans="2:17" ht="15.75" customHeight="1">
      <c r="B257" s="1"/>
      <c r="C257" s="1"/>
      <c r="D257" s="1"/>
      <c r="E257" s="1"/>
      <c r="F257" s="1"/>
      <c r="G257" s="1"/>
      <c r="H257" s="1"/>
      <c r="I257" s="1"/>
      <c r="J257" s="1"/>
      <c r="K257" s="1"/>
      <c r="L257" s="1"/>
      <c r="M257" s="1"/>
      <c r="N257" s="1"/>
      <c r="O257" s="1"/>
      <c r="P257" s="1"/>
      <c r="Q257" s="1"/>
    </row>
    <row r="258" spans="2:17" ht="15.75" customHeight="1">
      <c r="B258" s="1"/>
      <c r="C258" s="1"/>
      <c r="D258" s="1"/>
      <c r="E258" s="1"/>
      <c r="F258" s="1"/>
      <c r="G258" s="1"/>
      <c r="H258" s="1"/>
      <c r="I258" s="1"/>
      <c r="J258" s="1"/>
      <c r="K258" s="1"/>
      <c r="L258" s="1"/>
      <c r="M258" s="1"/>
      <c r="N258" s="1"/>
      <c r="O258" s="1"/>
      <c r="P258" s="1"/>
      <c r="Q258" s="1"/>
    </row>
    <row r="259" spans="2:17" ht="15.75" customHeight="1">
      <c r="B259" s="1"/>
      <c r="C259" s="1"/>
      <c r="D259" s="1"/>
      <c r="E259" s="1"/>
      <c r="F259" s="1"/>
      <c r="G259" s="1"/>
      <c r="H259" s="1"/>
      <c r="I259" s="1"/>
      <c r="J259" s="1"/>
      <c r="K259" s="1"/>
      <c r="L259" s="1"/>
      <c r="M259" s="1"/>
      <c r="N259" s="1"/>
      <c r="O259" s="1"/>
      <c r="P259" s="1"/>
      <c r="Q259" s="1"/>
    </row>
    <row r="260" spans="2:17" ht="15.75" customHeight="1">
      <c r="B260" s="1"/>
      <c r="C260" s="1"/>
      <c r="D260" s="1"/>
      <c r="E260" s="1"/>
      <c r="F260" s="1"/>
      <c r="G260" s="1"/>
      <c r="H260" s="1"/>
      <c r="I260" s="1"/>
      <c r="J260" s="1"/>
      <c r="K260" s="1"/>
      <c r="L260" s="1"/>
      <c r="M260" s="1"/>
      <c r="N260" s="1"/>
      <c r="O260" s="1"/>
      <c r="P260" s="1"/>
      <c r="Q260" s="1"/>
    </row>
    <row r="261" spans="2:17" ht="15.75" customHeight="1">
      <c r="B261" s="1"/>
      <c r="C261" s="1"/>
      <c r="D261" s="1"/>
      <c r="E261" s="1"/>
      <c r="F261" s="1"/>
      <c r="G261" s="1"/>
      <c r="H261" s="1"/>
      <c r="I261" s="1"/>
      <c r="J261" s="1"/>
      <c r="K261" s="1"/>
      <c r="L261" s="1"/>
      <c r="M261" s="1"/>
      <c r="N261" s="1"/>
      <c r="O261" s="1"/>
      <c r="P261" s="1"/>
      <c r="Q261" s="1"/>
    </row>
    <row r="262" spans="2:17" ht="15.75" customHeight="1">
      <c r="B262" s="1"/>
      <c r="C262" s="1"/>
      <c r="D262" s="1"/>
      <c r="E262" s="1"/>
      <c r="F262" s="1"/>
      <c r="G262" s="1"/>
      <c r="H262" s="1"/>
      <c r="I262" s="1"/>
      <c r="J262" s="1"/>
      <c r="K262" s="1"/>
      <c r="L262" s="1"/>
      <c r="M262" s="1"/>
      <c r="N262" s="1"/>
      <c r="O262" s="1"/>
      <c r="P262" s="1"/>
      <c r="Q262" s="1"/>
    </row>
    <row r="263" spans="2:17" ht="15.75" customHeight="1">
      <c r="B263" s="1"/>
      <c r="C263" s="1"/>
      <c r="D263" s="1"/>
      <c r="E263" s="1"/>
      <c r="F263" s="1"/>
      <c r="G263" s="1"/>
      <c r="H263" s="1"/>
      <c r="I263" s="1"/>
      <c r="J263" s="1"/>
      <c r="K263" s="1"/>
      <c r="L263" s="1"/>
      <c r="M263" s="1"/>
      <c r="N263" s="1"/>
      <c r="O263" s="1"/>
      <c r="P263" s="1"/>
      <c r="Q263" s="1"/>
    </row>
    <row r="264" spans="2:17" ht="15.75" customHeight="1">
      <c r="B264" s="1"/>
      <c r="C264" s="1"/>
      <c r="D264" s="1"/>
      <c r="E264" s="1"/>
      <c r="F264" s="1"/>
      <c r="G264" s="1"/>
      <c r="H264" s="1"/>
      <c r="I264" s="1"/>
      <c r="J264" s="1"/>
      <c r="K264" s="1"/>
      <c r="L264" s="1"/>
      <c r="M264" s="1"/>
      <c r="N264" s="1"/>
      <c r="O264" s="1"/>
      <c r="P264" s="1"/>
      <c r="Q264" s="1"/>
    </row>
    <row r="265" spans="2:17" ht="15.75" customHeight="1">
      <c r="B265" s="1"/>
      <c r="C265" s="1"/>
      <c r="D265" s="1"/>
      <c r="E265" s="1"/>
      <c r="F265" s="1"/>
      <c r="G265" s="1"/>
      <c r="H265" s="1"/>
      <c r="I265" s="1"/>
      <c r="J265" s="1"/>
      <c r="K265" s="1"/>
      <c r="L265" s="1"/>
      <c r="M265" s="1"/>
      <c r="N265" s="1"/>
      <c r="O265" s="1"/>
      <c r="P265" s="1"/>
      <c r="Q265" s="1"/>
    </row>
    <row r="266" spans="2:17" ht="15.75" customHeight="1">
      <c r="B266" s="1"/>
      <c r="C266" s="1"/>
      <c r="D266" s="1"/>
      <c r="E266" s="1"/>
      <c r="F266" s="1"/>
      <c r="G266" s="1"/>
      <c r="H266" s="1"/>
      <c r="I266" s="1"/>
      <c r="J266" s="1"/>
      <c r="K266" s="1"/>
      <c r="L266" s="1"/>
      <c r="M266" s="1"/>
      <c r="N266" s="1"/>
      <c r="O266" s="1"/>
      <c r="P266" s="1"/>
      <c r="Q266" s="1"/>
    </row>
    <row r="267" spans="2:17" ht="15.75" customHeight="1">
      <c r="B267" s="1"/>
      <c r="C267" s="1"/>
      <c r="D267" s="1"/>
      <c r="E267" s="1"/>
      <c r="F267" s="1"/>
      <c r="G267" s="1"/>
      <c r="H267" s="1"/>
      <c r="I267" s="1"/>
      <c r="J267" s="1"/>
      <c r="K267" s="1"/>
      <c r="L267" s="1"/>
      <c r="M267" s="1"/>
      <c r="N267" s="1"/>
      <c r="O267" s="1"/>
      <c r="P267" s="1"/>
      <c r="Q267" s="1"/>
    </row>
    <row r="268" spans="2:17" ht="15.75" customHeight="1">
      <c r="B268" s="1"/>
      <c r="C268" s="1"/>
      <c r="D268" s="1"/>
      <c r="E268" s="1"/>
      <c r="F268" s="1"/>
      <c r="G268" s="1"/>
      <c r="H268" s="1"/>
      <c r="I268" s="1"/>
      <c r="J268" s="1"/>
      <c r="K268" s="1"/>
      <c r="L268" s="1"/>
      <c r="M268" s="1"/>
      <c r="N268" s="1"/>
      <c r="O268" s="1"/>
      <c r="P268" s="1"/>
      <c r="Q268" s="1"/>
    </row>
    <row r="269" spans="2:17" ht="15.75" customHeight="1">
      <c r="B269" s="1"/>
      <c r="C269" s="1"/>
      <c r="D269" s="1"/>
      <c r="E269" s="1"/>
      <c r="F269" s="1"/>
      <c r="G269" s="1"/>
      <c r="H269" s="1"/>
      <c r="I269" s="1"/>
      <c r="J269" s="1"/>
      <c r="K269" s="1"/>
      <c r="L269" s="1"/>
      <c r="M269" s="1"/>
      <c r="N269" s="1"/>
      <c r="O269" s="1"/>
      <c r="P269" s="1"/>
      <c r="Q269" s="1"/>
    </row>
    <row r="270" spans="2:17" ht="15.75" customHeight="1">
      <c r="B270" s="1"/>
      <c r="C270" s="1"/>
      <c r="D270" s="1"/>
      <c r="E270" s="1"/>
      <c r="F270" s="1"/>
      <c r="G270" s="1"/>
      <c r="H270" s="1"/>
      <c r="I270" s="1"/>
      <c r="J270" s="1"/>
      <c r="K270" s="1"/>
      <c r="L270" s="1"/>
      <c r="M270" s="1"/>
      <c r="N270" s="1"/>
      <c r="O270" s="1"/>
      <c r="P270" s="1"/>
      <c r="Q270" s="1"/>
    </row>
    <row r="271" spans="2:17" ht="15.75" customHeight="1">
      <c r="B271" s="1"/>
      <c r="C271" s="1"/>
      <c r="D271" s="1"/>
      <c r="E271" s="1"/>
      <c r="F271" s="1"/>
      <c r="G271" s="1"/>
      <c r="H271" s="1"/>
      <c r="I271" s="1"/>
      <c r="J271" s="1"/>
      <c r="K271" s="1"/>
      <c r="L271" s="1"/>
      <c r="M271" s="1"/>
      <c r="N271" s="1"/>
      <c r="O271" s="1"/>
      <c r="P271" s="1"/>
      <c r="Q271" s="1"/>
    </row>
    <row r="272" spans="2:17" ht="15.75" customHeight="1">
      <c r="B272" s="1"/>
      <c r="C272" s="1"/>
      <c r="D272" s="1"/>
      <c r="E272" s="1"/>
      <c r="F272" s="1"/>
      <c r="G272" s="1"/>
      <c r="H272" s="1"/>
      <c r="I272" s="1"/>
      <c r="J272" s="1"/>
      <c r="K272" s="1"/>
      <c r="L272" s="1"/>
      <c r="M272" s="1"/>
      <c r="N272" s="1"/>
      <c r="O272" s="1"/>
      <c r="P272" s="1"/>
      <c r="Q272" s="1"/>
    </row>
    <row r="273" spans="2:17" ht="15.75" customHeight="1">
      <c r="B273" s="1"/>
      <c r="C273" s="1"/>
      <c r="D273" s="1"/>
      <c r="E273" s="1"/>
      <c r="F273" s="1"/>
      <c r="G273" s="1"/>
      <c r="H273" s="1"/>
      <c r="I273" s="1"/>
      <c r="J273" s="1"/>
      <c r="K273" s="1"/>
      <c r="L273" s="1"/>
      <c r="M273" s="1"/>
      <c r="N273" s="1"/>
      <c r="O273" s="1"/>
      <c r="P273" s="1"/>
      <c r="Q273" s="1"/>
    </row>
    <row r="274" spans="2:17" ht="15.75" customHeight="1">
      <c r="B274" s="1"/>
      <c r="C274" s="1"/>
      <c r="D274" s="1"/>
      <c r="E274" s="1"/>
      <c r="F274" s="1"/>
      <c r="G274" s="1"/>
      <c r="H274" s="1"/>
      <c r="I274" s="1"/>
      <c r="J274" s="1"/>
      <c r="K274" s="1"/>
      <c r="L274" s="1"/>
      <c r="M274" s="1"/>
      <c r="N274" s="1"/>
      <c r="O274" s="1"/>
      <c r="P274" s="1"/>
      <c r="Q274" s="1"/>
    </row>
    <row r="275" spans="2:17" ht="15.75" customHeight="1">
      <c r="B275" s="1"/>
      <c r="C275" s="1"/>
      <c r="D275" s="1"/>
      <c r="E275" s="1"/>
      <c r="F275" s="1"/>
      <c r="G275" s="1"/>
      <c r="H275" s="1"/>
      <c r="I275" s="1"/>
      <c r="J275" s="1"/>
      <c r="K275" s="1"/>
      <c r="L275" s="1"/>
      <c r="M275" s="1"/>
      <c r="N275" s="1"/>
      <c r="O275" s="1"/>
      <c r="P275" s="1"/>
      <c r="Q275" s="1"/>
    </row>
    <row r="276" spans="2:17" ht="15.75" customHeight="1">
      <c r="B276" s="1"/>
      <c r="C276" s="1"/>
      <c r="D276" s="1"/>
      <c r="E276" s="1"/>
      <c r="F276" s="1"/>
      <c r="G276" s="1"/>
      <c r="H276" s="1"/>
      <c r="I276" s="1"/>
      <c r="J276" s="1"/>
      <c r="K276" s="1"/>
      <c r="L276" s="1"/>
      <c r="M276" s="1"/>
      <c r="N276" s="1"/>
      <c r="O276" s="1"/>
      <c r="P276" s="1"/>
      <c r="Q276" s="1"/>
    </row>
    <row r="277" spans="2:17" ht="15.75" customHeight="1">
      <c r="B277" s="1"/>
      <c r="C277" s="1"/>
      <c r="D277" s="1"/>
      <c r="E277" s="1"/>
      <c r="F277" s="1"/>
      <c r="G277" s="1"/>
      <c r="H277" s="1"/>
      <c r="I277" s="1"/>
      <c r="J277" s="1"/>
      <c r="K277" s="1"/>
      <c r="L277" s="1"/>
      <c r="M277" s="1"/>
      <c r="N277" s="1"/>
      <c r="O277" s="1"/>
      <c r="P277" s="1"/>
      <c r="Q277" s="1"/>
    </row>
    <row r="278" spans="2:17" ht="15.75" customHeight="1">
      <c r="B278" s="1"/>
      <c r="C278" s="1"/>
      <c r="D278" s="1"/>
      <c r="E278" s="1"/>
      <c r="F278" s="1"/>
      <c r="G278" s="1"/>
      <c r="H278" s="1"/>
      <c r="I278" s="1"/>
      <c r="J278" s="1"/>
      <c r="K278" s="1"/>
      <c r="L278" s="1"/>
      <c r="M278" s="1"/>
      <c r="N278" s="1"/>
      <c r="O278" s="1"/>
      <c r="P278" s="1"/>
      <c r="Q278" s="1"/>
    </row>
    <row r="279" spans="2:17" ht="15.75" customHeight="1">
      <c r="B279" s="1"/>
      <c r="C279" s="1"/>
      <c r="D279" s="1"/>
      <c r="E279" s="1"/>
      <c r="F279" s="1"/>
      <c r="G279" s="1"/>
      <c r="H279" s="1"/>
      <c r="I279" s="1"/>
      <c r="J279" s="1"/>
      <c r="K279" s="1"/>
      <c r="L279" s="1"/>
      <c r="M279" s="1"/>
      <c r="N279" s="1"/>
      <c r="O279" s="1"/>
      <c r="P279" s="1"/>
      <c r="Q279" s="1"/>
    </row>
    <row r="280" spans="2:17" ht="15.75" customHeight="1">
      <c r="B280" s="1"/>
      <c r="C280" s="1"/>
      <c r="D280" s="1"/>
      <c r="E280" s="1"/>
      <c r="F280" s="1"/>
      <c r="G280" s="1"/>
      <c r="H280" s="1"/>
      <c r="I280" s="1"/>
      <c r="J280" s="1"/>
      <c r="K280" s="1"/>
      <c r="L280" s="1"/>
      <c r="M280" s="1"/>
      <c r="N280" s="1"/>
      <c r="O280" s="1"/>
      <c r="P280" s="1"/>
      <c r="Q280" s="1"/>
    </row>
    <row r="281" spans="2:17" ht="15.75" customHeight="1">
      <c r="B281" s="1"/>
      <c r="C281" s="1"/>
      <c r="D281" s="1"/>
      <c r="E281" s="1"/>
      <c r="F281" s="1"/>
      <c r="G281" s="1"/>
      <c r="H281" s="1"/>
      <c r="I281" s="1"/>
      <c r="J281" s="1"/>
      <c r="K281" s="1"/>
      <c r="L281" s="1"/>
      <c r="M281" s="1"/>
      <c r="N281" s="1"/>
      <c r="O281" s="1"/>
      <c r="P281" s="1"/>
      <c r="Q281" s="1"/>
    </row>
    <row r="282" spans="2:17" ht="15.75" customHeight="1">
      <c r="B282" s="1"/>
      <c r="C282" s="1"/>
      <c r="D282" s="1"/>
      <c r="E282" s="1"/>
      <c r="F282" s="1"/>
      <c r="G282" s="1"/>
      <c r="H282" s="1"/>
      <c r="I282" s="1"/>
      <c r="J282" s="1"/>
      <c r="K282" s="1"/>
      <c r="L282" s="1"/>
      <c r="M282" s="1"/>
      <c r="N282" s="1"/>
      <c r="O282" s="1"/>
      <c r="P282" s="1"/>
      <c r="Q282" s="1"/>
    </row>
    <row r="283" spans="2:17" ht="15.75" customHeight="1">
      <c r="B283" s="1"/>
      <c r="C283" s="1"/>
      <c r="D283" s="1"/>
      <c r="E283" s="1"/>
      <c r="F283" s="1"/>
      <c r="G283" s="1"/>
      <c r="H283" s="1"/>
      <c r="I283" s="1"/>
      <c r="J283" s="1"/>
      <c r="K283" s="1"/>
      <c r="L283" s="1"/>
      <c r="M283" s="1"/>
      <c r="N283" s="1"/>
      <c r="O283" s="1"/>
      <c r="P283" s="1"/>
      <c r="Q283" s="1"/>
    </row>
    <row r="284" spans="2:17" ht="15.75" customHeight="1">
      <c r="B284" s="1"/>
      <c r="C284" s="1"/>
      <c r="D284" s="1"/>
      <c r="E284" s="1"/>
      <c r="F284" s="1"/>
      <c r="G284" s="1"/>
      <c r="H284" s="1"/>
      <c r="I284" s="1"/>
      <c r="J284" s="1"/>
      <c r="K284" s="1"/>
      <c r="L284" s="1"/>
      <c r="M284" s="1"/>
      <c r="N284" s="1"/>
      <c r="O284" s="1"/>
      <c r="P284" s="1"/>
      <c r="Q284" s="1"/>
    </row>
    <row r="285" spans="2:17" ht="15.75" customHeight="1">
      <c r="B285" s="1"/>
      <c r="C285" s="1"/>
      <c r="D285" s="1"/>
      <c r="E285" s="1"/>
      <c r="F285" s="1"/>
      <c r="G285" s="1"/>
      <c r="H285" s="1"/>
      <c r="I285" s="1"/>
      <c r="J285" s="1"/>
      <c r="K285" s="1"/>
      <c r="L285" s="1"/>
      <c r="M285" s="1"/>
      <c r="N285" s="1"/>
      <c r="O285" s="1"/>
      <c r="P285" s="1"/>
      <c r="Q285" s="1"/>
    </row>
    <row r="286" spans="2:17" ht="15.75" customHeight="1">
      <c r="B286" s="1"/>
      <c r="C286" s="1"/>
      <c r="D286" s="1"/>
      <c r="E286" s="1"/>
      <c r="F286" s="1"/>
      <c r="G286" s="1"/>
      <c r="H286" s="1"/>
      <c r="I286" s="1"/>
      <c r="J286" s="1"/>
      <c r="K286" s="1"/>
      <c r="L286" s="1"/>
      <c r="M286" s="1"/>
      <c r="N286" s="1"/>
      <c r="O286" s="1"/>
      <c r="P286" s="1"/>
      <c r="Q286" s="1"/>
    </row>
    <row r="287" spans="2:17" ht="15.75" customHeight="1">
      <c r="B287" s="1"/>
      <c r="C287" s="1"/>
      <c r="D287" s="1"/>
      <c r="E287" s="1"/>
      <c r="F287" s="1"/>
      <c r="G287" s="1"/>
      <c r="H287" s="1"/>
      <c r="I287" s="1"/>
      <c r="J287" s="1"/>
      <c r="K287" s="1"/>
      <c r="L287" s="1"/>
      <c r="M287" s="1"/>
      <c r="N287" s="1"/>
      <c r="O287" s="1"/>
      <c r="P287" s="1"/>
      <c r="Q287" s="1"/>
    </row>
    <row r="288" spans="2:17" ht="15.75" customHeight="1">
      <c r="B288" s="1"/>
      <c r="C288" s="1"/>
      <c r="D288" s="1"/>
      <c r="E288" s="1"/>
      <c r="F288" s="1"/>
      <c r="G288" s="1"/>
      <c r="H288" s="1"/>
      <c r="I288" s="1"/>
      <c r="J288" s="1"/>
      <c r="K288" s="1"/>
      <c r="L288" s="1"/>
      <c r="M288" s="1"/>
      <c r="N288" s="1"/>
      <c r="O288" s="1"/>
      <c r="P288" s="1"/>
      <c r="Q288" s="1"/>
    </row>
    <row r="289" spans="2:17" ht="15.75" customHeight="1">
      <c r="B289" s="1"/>
      <c r="C289" s="1"/>
      <c r="D289" s="1"/>
      <c r="E289" s="1"/>
      <c r="F289" s="1"/>
      <c r="G289" s="1"/>
      <c r="H289" s="1"/>
      <c r="I289" s="1"/>
      <c r="J289" s="1"/>
      <c r="K289" s="1"/>
      <c r="L289" s="1"/>
      <c r="M289" s="1"/>
      <c r="N289" s="1"/>
      <c r="O289" s="1"/>
      <c r="P289" s="1"/>
      <c r="Q289" s="1"/>
    </row>
    <row r="290" spans="2:17" ht="15.75" customHeight="1">
      <c r="B290" s="1"/>
      <c r="C290" s="1"/>
      <c r="D290" s="1"/>
      <c r="E290" s="1"/>
      <c r="F290" s="1"/>
      <c r="G290" s="1"/>
      <c r="H290" s="1"/>
      <c r="I290" s="1"/>
      <c r="J290" s="1"/>
      <c r="K290" s="1"/>
      <c r="L290" s="1"/>
      <c r="M290" s="1"/>
      <c r="N290" s="1"/>
      <c r="O290" s="1"/>
      <c r="P290" s="1"/>
      <c r="Q290" s="1"/>
    </row>
    <row r="291" spans="2:17" ht="15.75" customHeight="1">
      <c r="B291" s="1"/>
      <c r="C291" s="1"/>
      <c r="D291" s="1"/>
      <c r="E291" s="1"/>
      <c r="F291" s="1"/>
      <c r="G291" s="1"/>
      <c r="H291" s="1"/>
      <c r="I291" s="1"/>
      <c r="J291" s="1"/>
      <c r="K291" s="1"/>
      <c r="L291" s="1"/>
      <c r="M291" s="1"/>
      <c r="N291" s="1"/>
      <c r="O291" s="1"/>
      <c r="P291" s="1"/>
      <c r="Q291" s="1"/>
    </row>
    <row r="292" spans="2:17" ht="15.75" customHeight="1">
      <c r="B292" s="1"/>
      <c r="C292" s="1"/>
      <c r="D292" s="1"/>
      <c r="E292" s="1"/>
      <c r="F292" s="1"/>
      <c r="G292" s="1"/>
      <c r="H292" s="1"/>
      <c r="I292" s="1"/>
      <c r="J292" s="1"/>
      <c r="K292" s="1"/>
      <c r="L292" s="1"/>
      <c r="M292" s="1"/>
      <c r="N292" s="1"/>
      <c r="O292" s="1"/>
      <c r="P292" s="1"/>
      <c r="Q292" s="1"/>
    </row>
    <row r="293" spans="2:17" ht="15.75" customHeight="1">
      <c r="B293" s="1"/>
      <c r="C293" s="1"/>
      <c r="D293" s="1"/>
      <c r="E293" s="1"/>
      <c r="F293" s="1"/>
      <c r="G293" s="1"/>
      <c r="H293" s="1"/>
      <c r="I293" s="1"/>
      <c r="J293" s="1"/>
      <c r="K293" s="1"/>
      <c r="L293" s="1"/>
      <c r="M293" s="1"/>
      <c r="N293" s="1"/>
      <c r="O293" s="1"/>
      <c r="P293" s="1"/>
      <c r="Q293" s="1"/>
    </row>
    <row r="294" spans="2:17" ht="15.75" customHeight="1">
      <c r="B294" s="1"/>
      <c r="C294" s="1"/>
      <c r="D294" s="1"/>
      <c r="E294" s="1"/>
      <c r="F294" s="1"/>
      <c r="G294" s="1"/>
      <c r="H294" s="1"/>
      <c r="I294" s="1"/>
      <c r="J294" s="1"/>
      <c r="K294" s="1"/>
      <c r="L294" s="1"/>
      <c r="M294" s="1"/>
      <c r="N294" s="1"/>
      <c r="O294" s="1"/>
      <c r="P294" s="1"/>
      <c r="Q294" s="1"/>
    </row>
    <row r="295" spans="2:17" ht="15.75" customHeight="1">
      <c r="B295" s="1"/>
      <c r="C295" s="1"/>
      <c r="D295" s="1"/>
      <c r="E295" s="1"/>
      <c r="F295" s="1"/>
      <c r="G295" s="1"/>
      <c r="H295" s="1"/>
      <c r="I295" s="1"/>
      <c r="J295" s="1"/>
      <c r="K295" s="1"/>
      <c r="L295" s="1"/>
      <c r="M295" s="1"/>
      <c r="N295" s="1"/>
      <c r="O295" s="1"/>
      <c r="P295" s="1"/>
      <c r="Q295" s="1"/>
    </row>
    <row r="296" spans="2:17" ht="15.75" customHeight="1">
      <c r="B296" s="1"/>
      <c r="C296" s="1"/>
      <c r="D296" s="1"/>
      <c r="E296" s="1"/>
      <c r="F296" s="1"/>
      <c r="G296" s="1"/>
      <c r="H296" s="1"/>
      <c r="I296" s="1"/>
      <c r="J296" s="1"/>
      <c r="K296" s="1"/>
      <c r="L296" s="1"/>
      <c r="M296" s="1"/>
      <c r="N296" s="1"/>
      <c r="O296" s="1"/>
      <c r="P296" s="1"/>
      <c r="Q296" s="1"/>
    </row>
    <row r="297" spans="2:17" ht="15.75" customHeight="1">
      <c r="B297" s="1"/>
      <c r="C297" s="1"/>
      <c r="D297" s="1"/>
      <c r="E297" s="1"/>
      <c r="F297" s="1"/>
      <c r="G297" s="1"/>
      <c r="H297" s="1"/>
      <c r="I297" s="1"/>
      <c r="J297" s="1"/>
      <c r="K297" s="1"/>
      <c r="L297" s="1"/>
      <c r="M297" s="1"/>
      <c r="N297" s="1"/>
      <c r="O297" s="1"/>
      <c r="P297" s="1"/>
      <c r="Q297" s="1"/>
    </row>
    <row r="298" spans="2:17" ht="15.75" customHeight="1">
      <c r="B298" s="1"/>
      <c r="C298" s="1"/>
      <c r="D298" s="1"/>
      <c r="E298" s="1"/>
      <c r="F298" s="1"/>
      <c r="G298" s="1"/>
      <c r="H298" s="1"/>
      <c r="I298" s="1"/>
      <c r="J298" s="1"/>
      <c r="K298" s="1"/>
      <c r="L298" s="1"/>
      <c r="M298" s="1"/>
      <c r="N298" s="1"/>
      <c r="O298" s="1"/>
      <c r="P298" s="1"/>
      <c r="Q298" s="1"/>
    </row>
    <row r="299" spans="2:17" ht="15.75" customHeight="1">
      <c r="B299" s="1"/>
      <c r="C299" s="1"/>
      <c r="D299" s="1"/>
      <c r="E299" s="1"/>
      <c r="F299" s="1"/>
      <c r="G299" s="1"/>
      <c r="H299" s="1"/>
      <c r="I299" s="1"/>
      <c r="J299" s="1"/>
      <c r="K299" s="1"/>
      <c r="L299" s="1"/>
      <c r="M299" s="1"/>
      <c r="N299" s="1"/>
      <c r="O299" s="1"/>
      <c r="P299" s="1"/>
      <c r="Q299" s="1"/>
    </row>
    <row r="300" spans="2:17" ht="15.75" customHeight="1">
      <c r="B300" s="1"/>
      <c r="C300" s="1"/>
      <c r="D300" s="1"/>
      <c r="E300" s="1"/>
      <c r="F300" s="1"/>
      <c r="G300" s="1"/>
      <c r="H300" s="1"/>
      <c r="I300" s="1"/>
      <c r="J300" s="1"/>
      <c r="K300" s="1"/>
      <c r="L300" s="1"/>
      <c r="M300" s="1"/>
      <c r="N300" s="1"/>
      <c r="O300" s="1"/>
      <c r="P300" s="1"/>
      <c r="Q300" s="1"/>
    </row>
    <row r="301" spans="2:17" ht="15.75" customHeight="1">
      <c r="B301" s="1"/>
      <c r="C301" s="1"/>
      <c r="D301" s="1"/>
      <c r="E301" s="1"/>
      <c r="F301" s="1"/>
      <c r="G301" s="1"/>
      <c r="H301" s="1"/>
      <c r="I301" s="1"/>
      <c r="J301" s="1"/>
      <c r="K301" s="1"/>
      <c r="L301" s="1"/>
      <c r="M301" s="1"/>
      <c r="N301" s="1"/>
      <c r="O301" s="1"/>
      <c r="P301" s="1"/>
      <c r="Q301" s="1"/>
    </row>
    <row r="302" spans="2:17" ht="15.75" customHeight="1">
      <c r="B302" s="1"/>
      <c r="C302" s="1"/>
      <c r="D302" s="1"/>
      <c r="E302" s="1"/>
      <c r="F302" s="1"/>
      <c r="G302" s="1"/>
      <c r="H302" s="1"/>
      <c r="I302" s="1"/>
      <c r="J302" s="1"/>
      <c r="K302" s="1"/>
      <c r="L302" s="1"/>
      <c r="M302" s="1"/>
      <c r="N302" s="1"/>
      <c r="O302" s="1"/>
      <c r="P302" s="1"/>
      <c r="Q302" s="1"/>
    </row>
    <row r="303" spans="2:17" ht="15.75" customHeight="1">
      <c r="B303" s="1"/>
      <c r="C303" s="1"/>
      <c r="D303" s="1"/>
      <c r="E303" s="1"/>
      <c r="F303" s="1"/>
      <c r="G303" s="1"/>
      <c r="H303" s="1"/>
      <c r="I303" s="1"/>
      <c r="J303" s="1"/>
      <c r="K303" s="1"/>
      <c r="L303" s="1"/>
      <c r="M303" s="1"/>
      <c r="N303" s="1"/>
      <c r="O303" s="1"/>
      <c r="P303" s="1"/>
      <c r="Q303" s="1"/>
    </row>
    <row r="304" spans="2:17" ht="15.75" customHeight="1">
      <c r="B304" s="1"/>
      <c r="C304" s="1"/>
      <c r="D304" s="1"/>
      <c r="E304" s="1"/>
      <c r="F304" s="1"/>
      <c r="G304" s="1"/>
      <c r="H304" s="1"/>
      <c r="I304" s="1"/>
      <c r="J304" s="1"/>
      <c r="K304" s="1"/>
      <c r="L304" s="1"/>
      <c r="M304" s="1"/>
      <c r="N304" s="1"/>
      <c r="O304" s="1"/>
      <c r="P304" s="1"/>
      <c r="Q304" s="1"/>
    </row>
    <row r="305" spans="2:17" ht="15.75" customHeight="1">
      <c r="B305" s="1"/>
      <c r="C305" s="1"/>
      <c r="D305" s="1"/>
      <c r="E305" s="1"/>
      <c r="F305" s="1"/>
      <c r="G305" s="1"/>
      <c r="H305" s="1"/>
      <c r="I305" s="1"/>
      <c r="J305" s="1"/>
      <c r="K305" s="1"/>
      <c r="L305" s="1"/>
      <c r="M305" s="1"/>
      <c r="N305" s="1"/>
      <c r="O305" s="1"/>
      <c r="P305" s="1"/>
      <c r="Q305" s="1"/>
    </row>
    <row r="306" spans="2:17" ht="15.75" customHeight="1">
      <c r="B306" s="1"/>
      <c r="C306" s="1"/>
      <c r="D306" s="1"/>
      <c r="E306" s="1"/>
      <c r="F306" s="1"/>
      <c r="G306" s="1"/>
      <c r="H306" s="1"/>
      <c r="I306" s="1"/>
      <c r="J306" s="1"/>
      <c r="K306" s="1"/>
      <c r="L306" s="1"/>
      <c r="M306" s="1"/>
      <c r="N306" s="1"/>
      <c r="O306" s="1"/>
      <c r="P306" s="1"/>
      <c r="Q306" s="1"/>
    </row>
    <row r="307" spans="2:17" ht="15.75" customHeight="1">
      <c r="B307" s="1"/>
      <c r="C307" s="1"/>
      <c r="D307" s="1"/>
      <c r="E307" s="1"/>
      <c r="F307" s="1"/>
      <c r="G307" s="1"/>
      <c r="H307" s="1"/>
      <c r="I307" s="1"/>
      <c r="J307" s="1"/>
      <c r="K307" s="1"/>
      <c r="L307" s="1"/>
      <c r="M307" s="1"/>
      <c r="N307" s="1"/>
      <c r="O307" s="1"/>
      <c r="P307" s="1"/>
      <c r="Q307" s="1"/>
    </row>
    <row r="308" spans="2:17" ht="15.75" customHeight="1">
      <c r="B308" s="1"/>
      <c r="C308" s="1"/>
      <c r="D308" s="1"/>
      <c r="E308" s="1"/>
      <c r="F308" s="1"/>
      <c r="G308" s="1"/>
      <c r="H308" s="1"/>
      <c r="I308" s="1"/>
      <c r="J308" s="1"/>
      <c r="K308" s="1"/>
      <c r="L308" s="1"/>
      <c r="M308" s="1"/>
      <c r="N308" s="1"/>
      <c r="O308" s="1"/>
      <c r="P308" s="1"/>
      <c r="Q308" s="1"/>
    </row>
    <row r="309" spans="2:17" ht="15.75" customHeight="1">
      <c r="B309" s="1"/>
      <c r="C309" s="1"/>
      <c r="D309" s="1"/>
      <c r="E309" s="1"/>
      <c r="F309" s="1"/>
      <c r="G309" s="1"/>
      <c r="H309" s="1"/>
      <c r="I309" s="1"/>
      <c r="J309" s="1"/>
      <c r="K309" s="1"/>
      <c r="L309" s="1"/>
      <c r="M309" s="1"/>
      <c r="N309" s="1"/>
      <c r="O309" s="1"/>
      <c r="P309" s="1"/>
      <c r="Q309" s="1"/>
    </row>
    <row r="310" spans="2:17" ht="15.75" customHeight="1">
      <c r="B310" s="1"/>
      <c r="C310" s="1"/>
      <c r="D310" s="1"/>
      <c r="E310" s="1"/>
      <c r="F310" s="1"/>
      <c r="G310" s="1"/>
      <c r="H310" s="1"/>
      <c r="I310" s="1"/>
      <c r="J310" s="1"/>
      <c r="K310" s="1"/>
      <c r="L310" s="1"/>
      <c r="M310" s="1"/>
      <c r="N310" s="1"/>
      <c r="O310" s="1"/>
      <c r="P310" s="1"/>
      <c r="Q310" s="1"/>
    </row>
    <row r="311" spans="2:17" ht="15.75" customHeight="1">
      <c r="B311" s="1"/>
      <c r="C311" s="1"/>
      <c r="D311" s="1"/>
      <c r="E311" s="1"/>
      <c r="F311" s="1"/>
      <c r="G311" s="1"/>
      <c r="H311" s="1"/>
      <c r="I311" s="1"/>
      <c r="J311" s="1"/>
      <c r="K311" s="1"/>
      <c r="L311" s="1"/>
      <c r="M311" s="1"/>
      <c r="N311" s="1"/>
      <c r="O311" s="1"/>
      <c r="P311" s="1"/>
      <c r="Q311" s="1"/>
    </row>
    <row r="312" spans="2:17" ht="15.75" customHeight="1">
      <c r="B312" s="1"/>
      <c r="C312" s="1"/>
      <c r="D312" s="1"/>
      <c r="E312" s="1"/>
      <c r="F312" s="1"/>
      <c r="G312" s="1"/>
      <c r="H312" s="1"/>
      <c r="I312" s="1"/>
      <c r="J312" s="1"/>
      <c r="K312" s="1"/>
      <c r="L312" s="1"/>
      <c r="M312" s="1"/>
      <c r="N312" s="1"/>
      <c r="O312" s="1"/>
      <c r="P312" s="1"/>
      <c r="Q312" s="1"/>
    </row>
    <row r="313" spans="2:17" ht="15.75" customHeight="1">
      <c r="B313" s="1"/>
      <c r="C313" s="1"/>
      <c r="D313" s="1"/>
      <c r="E313" s="1"/>
      <c r="F313" s="1"/>
      <c r="G313" s="1"/>
      <c r="H313" s="1"/>
      <c r="I313" s="1"/>
      <c r="J313" s="1"/>
      <c r="K313" s="1"/>
      <c r="L313" s="1"/>
      <c r="M313" s="1"/>
      <c r="N313" s="1"/>
      <c r="O313" s="1"/>
      <c r="P313" s="1"/>
      <c r="Q313" s="1"/>
    </row>
    <row r="314" spans="2:17" ht="15.75" customHeight="1">
      <c r="B314" s="1"/>
      <c r="C314" s="1"/>
      <c r="D314" s="1"/>
      <c r="E314" s="1"/>
      <c r="F314" s="1"/>
      <c r="G314" s="1"/>
      <c r="H314" s="1"/>
      <c r="I314" s="1"/>
      <c r="J314" s="1"/>
      <c r="K314" s="1"/>
      <c r="L314" s="1"/>
      <c r="M314" s="1"/>
      <c r="N314" s="1"/>
      <c r="O314" s="1"/>
      <c r="P314" s="1"/>
      <c r="Q314" s="1"/>
    </row>
    <row r="315" spans="2:17" ht="15.75" customHeight="1">
      <c r="B315" s="1"/>
      <c r="C315" s="1"/>
      <c r="D315" s="1"/>
      <c r="E315" s="1"/>
      <c r="F315" s="1"/>
      <c r="G315" s="1"/>
      <c r="H315" s="1"/>
      <c r="I315" s="1"/>
      <c r="J315" s="1"/>
      <c r="K315" s="1"/>
      <c r="L315" s="1"/>
      <c r="M315" s="1"/>
      <c r="N315" s="1"/>
      <c r="O315" s="1"/>
      <c r="P315" s="1"/>
      <c r="Q315" s="1"/>
    </row>
    <row r="316" spans="2:17" ht="15.75" customHeight="1">
      <c r="B316" s="1"/>
      <c r="C316" s="1"/>
      <c r="D316" s="1"/>
      <c r="E316" s="1"/>
      <c r="F316" s="1"/>
      <c r="G316" s="1"/>
      <c r="H316" s="1"/>
      <c r="I316" s="1"/>
      <c r="J316" s="1"/>
      <c r="K316" s="1"/>
      <c r="L316" s="1"/>
      <c r="M316" s="1"/>
      <c r="N316" s="1"/>
      <c r="O316" s="1"/>
      <c r="P316" s="1"/>
      <c r="Q316" s="1"/>
    </row>
    <row r="317" spans="2:17" ht="15.75" customHeight="1">
      <c r="B317" s="1"/>
      <c r="C317" s="1"/>
      <c r="D317" s="1"/>
      <c r="E317" s="1"/>
      <c r="F317" s="1"/>
      <c r="G317" s="1"/>
      <c r="H317" s="1"/>
      <c r="I317" s="1"/>
      <c r="J317" s="1"/>
      <c r="K317" s="1"/>
      <c r="L317" s="1"/>
      <c r="M317" s="1"/>
      <c r="N317" s="1"/>
      <c r="O317" s="1"/>
      <c r="P317" s="1"/>
      <c r="Q317" s="1"/>
    </row>
    <row r="318" spans="2:17" ht="15.75" customHeight="1">
      <c r="B318" s="1"/>
      <c r="C318" s="1"/>
      <c r="D318" s="1"/>
      <c r="E318" s="1"/>
      <c r="F318" s="1"/>
      <c r="G318" s="1"/>
      <c r="H318" s="1"/>
      <c r="I318" s="1"/>
      <c r="J318" s="1"/>
      <c r="K318" s="1"/>
      <c r="L318" s="1"/>
      <c r="M318" s="1"/>
      <c r="N318" s="1"/>
      <c r="O318" s="1"/>
      <c r="P318" s="1"/>
      <c r="Q318" s="1"/>
    </row>
    <row r="319" spans="2:17" ht="15.75" customHeight="1">
      <c r="B319" s="1"/>
      <c r="C319" s="1"/>
      <c r="D319" s="1"/>
      <c r="E319" s="1"/>
      <c r="F319" s="1"/>
      <c r="G319" s="1"/>
      <c r="H319" s="1"/>
      <c r="I319" s="1"/>
      <c r="J319" s="1"/>
      <c r="K319" s="1"/>
      <c r="L319" s="1"/>
      <c r="M319" s="1"/>
      <c r="N319" s="1"/>
      <c r="O319" s="1"/>
      <c r="P319" s="1"/>
      <c r="Q319" s="1"/>
    </row>
    <row r="320" spans="2:17" ht="15.75" customHeight="1">
      <c r="B320" s="1"/>
      <c r="C320" s="1"/>
      <c r="D320" s="1"/>
      <c r="E320" s="1"/>
      <c r="F320" s="1"/>
      <c r="G320" s="1"/>
      <c r="H320" s="1"/>
      <c r="I320" s="1"/>
      <c r="J320" s="1"/>
      <c r="K320" s="1"/>
      <c r="L320" s="1"/>
      <c r="M320" s="1"/>
      <c r="N320" s="1"/>
      <c r="O320" s="1"/>
      <c r="P320" s="1"/>
      <c r="Q320" s="1"/>
    </row>
    <row r="321" spans="2:17" ht="15.75" customHeight="1">
      <c r="B321" s="1"/>
      <c r="C321" s="1"/>
      <c r="D321" s="1"/>
      <c r="E321" s="1"/>
      <c r="F321" s="1"/>
      <c r="G321" s="1"/>
      <c r="H321" s="1"/>
      <c r="I321" s="1"/>
      <c r="J321" s="1"/>
      <c r="K321" s="1"/>
      <c r="L321" s="1"/>
      <c r="M321" s="1"/>
      <c r="N321" s="1"/>
      <c r="O321" s="1"/>
      <c r="P321" s="1"/>
      <c r="Q321" s="1"/>
    </row>
    <row r="322" spans="2:17" ht="15.75" customHeight="1">
      <c r="B322" s="1"/>
      <c r="C322" s="1"/>
      <c r="D322" s="1"/>
      <c r="E322" s="1"/>
      <c r="F322" s="1"/>
      <c r="G322" s="1"/>
      <c r="H322" s="1"/>
      <c r="I322" s="1"/>
      <c r="J322" s="1"/>
      <c r="K322" s="1"/>
      <c r="L322" s="1"/>
      <c r="M322" s="1"/>
      <c r="N322" s="1"/>
      <c r="O322" s="1"/>
      <c r="P322" s="1"/>
      <c r="Q322" s="1"/>
    </row>
    <row r="323" spans="2:17" ht="15.75" customHeight="1">
      <c r="B323" s="1"/>
      <c r="C323" s="1"/>
      <c r="D323" s="1"/>
      <c r="E323" s="1"/>
      <c r="F323" s="1"/>
      <c r="G323" s="1"/>
      <c r="H323" s="1"/>
      <c r="I323" s="1"/>
      <c r="J323" s="1"/>
      <c r="K323" s="1"/>
      <c r="L323" s="1"/>
      <c r="M323" s="1"/>
      <c r="N323" s="1"/>
      <c r="O323" s="1"/>
      <c r="P323" s="1"/>
      <c r="Q323" s="1"/>
    </row>
    <row r="324" spans="2:17" ht="15.75" customHeight="1">
      <c r="B324" s="1"/>
      <c r="C324" s="1"/>
      <c r="D324" s="1"/>
      <c r="E324" s="1"/>
      <c r="F324" s="1"/>
      <c r="G324" s="1"/>
      <c r="H324" s="1"/>
      <c r="I324" s="1"/>
      <c r="J324" s="1"/>
      <c r="K324" s="1"/>
      <c r="L324" s="1"/>
      <c r="M324" s="1"/>
      <c r="N324" s="1"/>
      <c r="O324" s="1"/>
      <c r="P324" s="1"/>
      <c r="Q324" s="1"/>
    </row>
    <row r="325" spans="2:17" ht="15.75" customHeight="1">
      <c r="B325" s="1"/>
      <c r="C325" s="1"/>
      <c r="D325" s="1"/>
      <c r="E325" s="1"/>
      <c r="F325" s="1"/>
      <c r="G325" s="1"/>
      <c r="H325" s="1"/>
      <c r="I325" s="1"/>
      <c r="J325" s="1"/>
      <c r="K325" s="1"/>
      <c r="L325" s="1"/>
      <c r="M325" s="1"/>
      <c r="N325" s="1"/>
      <c r="O325" s="1"/>
      <c r="P325" s="1"/>
      <c r="Q325" s="1"/>
    </row>
    <row r="326" spans="2:17" ht="15.75" customHeight="1">
      <c r="B326" s="1"/>
      <c r="C326" s="1"/>
      <c r="D326" s="1"/>
      <c r="E326" s="1"/>
      <c r="F326" s="1"/>
      <c r="G326" s="1"/>
      <c r="H326" s="1"/>
      <c r="I326" s="1"/>
      <c r="J326" s="1"/>
      <c r="K326" s="1"/>
      <c r="L326" s="1"/>
      <c r="M326" s="1"/>
      <c r="N326" s="1"/>
      <c r="O326" s="1"/>
      <c r="P326" s="1"/>
      <c r="Q326" s="1"/>
    </row>
    <row r="327" spans="2:17" ht="15.75" customHeight="1">
      <c r="B327" s="1"/>
      <c r="C327" s="1"/>
      <c r="D327" s="1"/>
      <c r="E327" s="1"/>
      <c r="F327" s="1"/>
      <c r="G327" s="1"/>
      <c r="H327" s="1"/>
      <c r="I327" s="1"/>
      <c r="J327" s="1"/>
      <c r="K327" s="1"/>
      <c r="L327" s="1"/>
      <c r="M327" s="1"/>
      <c r="N327" s="1"/>
      <c r="O327" s="1"/>
      <c r="P327" s="1"/>
      <c r="Q327" s="1"/>
    </row>
    <row r="328" spans="2:17" ht="15.75" customHeight="1">
      <c r="B328" s="1"/>
      <c r="C328" s="1"/>
      <c r="D328" s="1"/>
      <c r="E328" s="1"/>
      <c r="F328" s="1"/>
      <c r="G328" s="1"/>
      <c r="H328" s="1"/>
      <c r="I328" s="1"/>
      <c r="J328" s="1"/>
      <c r="K328" s="1"/>
      <c r="L328" s="1"/>
      <c r="M328" s="1"/>
      <c r="N328" s="1"/>
      <c r="O328" s="1"/>
      <c r="P328" s="1"/>
      <c r="Q328" s="1"/>
    </row>
    <row r="329" spans="2:17" ht="15.75" customHeight="1">
      <c r="B329" s="1"/>
      <c r="C329" s="1"/>
      <c r="D329" s="1"/>
      <c r="E329" s="1"/>
      <c r="F329" s="1"/>
      <c r="G329" s="1"/>
      <c r="H329" s="1"/>
      <c r="I329" s="1"/>
      <c r="J329" s="1"/>
      <c r="K329" s="1"/>
      <c r="L329" s="1"/>
      <c r="M329" s="1"/>
      <c r="N329" s="1"/>
      <c r="O329" s="1"/>
      <c r="P329" s="1"/>
      <c r="Q329" s="1"/>
    </row>
    <row r="330" spans="2:17" ht="15.75" customHeight="1">
      <c r="B330" s="1"/>
      <c r="C330" s="1"/>
      <c r="D330" s="1"/>
      <c r="E330" s="1"/>
      <c r="F330" s="1"/>
      <c r="G330" s="1"/>
      <c r="H330" s="1"/>
      <c r="I330" s="1"/>
      <c r="J330" s="1"/>
      <c r="K330" s="1"/>
      <c r="L330" s="1"/>
      <c r="M330" s="1"/>
      <c r="N330" s="1"/>
      <c r="O330" s="1"/>
      <c r="P330" s="1"/>
      <c r="Q330" s="1"/>
    </row>
    <row r="331" spans="2:17" ht="15.75" customHeight="1">
      <c r="B331" s="1"/>
      <c r="C331" s="1"/>
      <c r="D331" s="1"/>
      <c r="E331" s="1"/>
      <c r="F331" s="1"/>
      <c r="G331" s="1"/>
      <c r="H331" s="1"/>
      <c r="I331" s="1"/>
      <c r="J331" s="1"/>
      <c r="K331" s="1"/>
      <c r="L331" s="1"/>
      <c r="M331" s="1"/>
      <c r="N331" s="1"/>
      <c r="O331" s="1"/>
      <c r="P331" s="1"/>
      <c r="Q331" s="1"/>
    </row>
    <row r="332" spans="2:17" ht="15.75" customHeight="1">
      <c r="B332" s="1"/>
      <c r="C332" s="1"/>
      <c r="D332" s="1"/>
      <c r="E332" s="1"/>
      <c r="F332" s="1"/>
      <c r="G332" s="1"/>
      <c r="H332" s="1"/>
      <c r="I332" s="1"/>
      <c r="J332" s="1"/>
      <c r="K332" s="1"/>
      <c r="L332" s="1"/>
      <c r="M332" s="1"/>
      <c r="N332" s="1"/>
      <c r="O332" s="1"/>
      <c r="P332" s="1"/>
      <c r="Q332" s="1"/>
    </row>
    <row r="333" spans="2:17" ht="15.75" customHeight="1">
      <c r="B333" s="1"/>
      <c r="C333" s="1"/>
      <c r="D333" s="1"/>
      <c r="E333" s="1"/>
      <c r="F333" s="1"/>
      <c r="G333" s="1"/>
      <c r="H333" s="1"/>
      <c r="I333" s="1"/>
      <c r="J333" s="1"/>
      <c r="K333" s="1"/>
      <c r="L333" s="1"/>
      <c r="M333" s="1"/>
      <c r="N333" s="1"/>
      <c r="O333" s="1"/>
      <c r="P333" s="1"/>
      <c r="Q333" s="1"/>
    </row>
    <row r="334" spans="2:17" ht="15.75" customHeight="1">
      <c r="B334" s="1"/>
      <c r="C334" s="1"/>
      <c r="D334" s="1"/>
      <c r="E334" s="1"/>
      <c r="F334" s="1"/>
      <c r="G334" s="1"/>
      <c r="H334" s="1"/>
      <c r="I334" s="1"/>
      <c r="J334" s="1"/>
      <c r="K334" s="1"/>
      <c r="L334" s="1"/>
      <c r="M334" s="1"/>
      <c r="N334" s="1"/>
      <c r="O334" s="1"/>
      <c r="P334" s="1"/>
      <c r="Q334" s="1"/>
    </row>
    <row r="335" spans="2:17" ht="15.75" customHeight="1">
      <c r="B335" s="1"/>
      <c r="C335" s="1"/>
      <c r="D335" s="1"/>
      <c r="E335" s="1"/>
      <c r="F335" s="1"/>
      <c r="G335" s="1"/>
      <c r="H335" s="1"/>
      <c r="I335" s="1"/>
      <c r="J335" s="1"/>
      <c r="K335" s="1"/>
      <c r="L335" s="1"/>
      <c r="M335" s="1"/>
      <c r="N335" s="1"/>
      <c r="O335" s="1"/>
      <c r="P335" s="1"/>
      <c r="Q335" s="1"/>
    </row>
    <row r="336" spans="2:17" ht="15.75" customHeight="1">
      <c r="B336" s="1"/>
      <c r="C336" s="1"/>
      <c r="D336" s="1"/>
      <c r="E336" s="1"/>
      <c r="F336" s="1"/>
      <c r="G336" s="1"/>
      <c r="H336" s="1"/>
      <c r="I336" s="1"/>
      <c r="J336" s="1"/>
      <c r="K336" s="1"/>
      <c r="L336" s="1"/>
      <c r="M336" s="1"/>
      <c r="N336" s="1"/>
      <c r="O336" s="1"/>
      <c r="P336" s="1"/>
      <c r="Q336" s="1"/>
    </row>
    <row r="337" spans="2:17" ht="15.75" customHeight="1">
      <c r="B337" s="1"/>
      <c r="C337" s="1"/>
      <c r="D337" s="1"/>
      <c r="E337" s="1"/>
      <c r="F337" s="1"/>
      <c r="G337" s="1"/>
      <c r="H337" s="1"/>
      <c r="I337" s="1"/>
      <c r="J337" s="1"/>
      <c r="K337" s="1"/>
      <c r="L337" s="1"/>
      <c r="M337" s="1"/>
      <c r="N337" s="1"/>
      <c r="O337" s="1"/>
      <c r="P337" s="1"/>
      <c r="Q337" s="1"/>
    </row>
    <row r="338" spans="2:17" ht="15.75" customHeight="1">
      <c r="B338" s="1"/>
      <c r="C338" s="1"/>
      <c r="D338" s="1"/>
      <c r="E338" s="1"/>
      <c r="F338" s="1"/>
      <c r="G338" s="1"/>
      <c r="H338" s="1"/>
      <c r="I338" s="1"/>
      <c r="J338" s="1"/>
      <c r="K338" s="1"/>
      <c r="L338" s="1"/>
      <c r="M338" s="1"/>
      <c r="N338" s="1"/>
      <c r="O338" s="1"/>
      <c r="P338" s="1"/>
      <c r="Q338" s="1"/>
    </row>
    <row r="339" spans="2:17" ht="15.75" customHeight="1">
      <c r="B339" s="1"/>
      <c r="C339" s="1"/>
      <c r="D339" s="1"/>
      <c r="E339" s="1"/>
      <c r="F339" s="1"/>
      <c r="G339" s="1"/>
      <c r="H339" s="1"/>
      <c r="I339" s="1"/>
      <c r="J339" s="1"/>
      <c r="K339" s="1"/>
      <c r="L339" s="1"/>
      <c r="M339" s="1"/>
      <c r="N339" s="1"/>
      <c r="O339" s="1"/>
      <c r="P339" s="1"/>
      <c r="Q339" s="1"/>
    </row>
    <row r="340" spans="2:17" ht="15.75" customHeight="1">
      <c r="B340" s="1"/>
      <c r="C340" s="1"/>
      <c r="D340" s="1"/>
      <c r="E340" s="1"/>
      <c r="F340" s="1"/>
      <c r="G340" s="1"/>
      <c r="H340" s="1"/>
      <c r="I340" s="1"/>
      <c r="J340" s="1"/>
      <c r="K340" s="1"/>
      <c r="L340" s="1"/>
      <c r="M340" s="1"/>
      <c r="N340" s="1"/>
      <c r="O340" s="1"/>
      <c r="P340" s="1"/>
      <c r="Q340" s="1"/>
    </row>
    <row r="341" spans="2:17" ht="15.75" customHeight="1">
      <c r="B341" s="1"/>
      <c r="C341" s="1"/>
      <c r="D341" s="1"/>
      <c r="E341" s="1"/>
      <c r="F341" s="1"/>
      <c r="G341" s="1"/>
      <c r="H341" s="1"/>
      <c r="I341" s="1"/>
      <c r="J341" s="1"/>
      <c r="K341" s="1"/>
      <c r="L341" s="1"/>
      <c r="M341" s="1"/>
      <c r="N341" s="1"/>
      <c r="O341" s="1"/>
      <c r="P341" s="1"/>
      <c r="Q341" s="1"/>
    </row>
    <row r="342" spans="2:17" ht="15.75" customHeight="1">
      <c r="B342" s="1"/>
      <c r="C342" s="1"/>
      <c r="D342" s="1"/>
      <c r="E342" s="1"/>
      <c r="F342" s="1"/>
      <c r="G342" s="1"/>
      <c r="H342" s="1"/>
      <c r="I342" s="1"/>
      <c r="J342" s="1"/>
      <c r="K342" s="1"/>
      <c r="L342" s="1"/>
      <c r="M342" s="1"/>
      <c r="N342" s="1"/>
      <c r="O342" s="1"/>
      <c r="P342" s="1"/>
      <c r="Q342" s="1"/>
    </row>
    <row r="343" spans="2:17" ht="15.75" customHeight="1">
      <c r="B343" s="1"/>
      <c r="C343" s="1"/>
      <c r="D343" s="1"/>
      <c r="E343" s="1"/>
      <c r="F343" s="1"/>
      <c r="G343" s="1"/>
      <c r="H343" s="1"/>
      <c r="I343" s="1"/>
      <c r="J343" s="1"/>
      <c r="K343" s="1"/>
      <c r="L343" s="1"/>
      <c r="M343" s="1"/>
      <c r="N343" s="1"/>
      <c r="O343" s="1"/>
      <c r="P343" s="1"/>
      <c r="Q343" s="1"/>
    </row>
    <row r="344" spans="2:17" ht="15.75" customHeight="1">
      <c r="B344" s="1"/>
      <c r="C344" s="1"/>
      <c r="D344" s="1"/>
      <c r="E344" s="1"/>
      <c r="F344" s="1"/>
      <c r="G344" s="1"/>
      <c r="H344" s="1"/>
      <c r="I344" s="1"/>
      <c r="J344" s="1"/>
      <c r="K344" s="1"/>
      <c r="L344" s="1"/>
      <c r="M344" s="1"/>
      <c r="N344" s="1"/>
      <c r="O344" s="1"/>
      <c r="P344" s="1"/>
      <c r="Q344" s="1"/>
    </row>
    <row r="345" spans="2:17" ht="15.75" customHeight="1">
      <c r="B345" s="1"/>
      <c r="C345" s="1"/>
      <c r="D345" s="1"/>
      <c r="E345" s="1"/>
      <c r="F345" s="1"/>
      <c r="G345" s="1"/>
      <c r="H345" s="1"/>
      <c r="I345" s="1"/>
      <c r="J345" s="1"/>
      <c r="K345" s="1"/>
      <c r="L345" s="1"/>
      <c r="M345" s="1"/>
      <c r="N345" s="1"/>
      <c r="O345" s="1"/>
      <c r="P345" s="1"/>
      <c r="Q345" s="1"/>
    </row>
    <row r="346" spans="2:17" ht="15.75" customHeight="1">
      <c r="B346" s="1"/>
      <c r="C346" s="1"/>
      <c r="D346" s="1"/>
      <c r="E346" s="1"/>
      <c r="F346" s="1"/>
      <c r="G346" s="1"/>
      <c r="H346" s="1"/>
      <c r="I346" s="1"/>
      <c r="J346" s="1"/>
      <c r="K346" s="1"/>
      <c r="L346" s="1"/>
      <c r="M346" s="1"/>
      <c r="N346" s="1"/>
      <c r="O346" s="1"/>
      <c r="P346" s="1"/>
      <c r="Q346" s="1"/>
    </row>
    <row r="347" spans="2:17" ht="15.75" customHeight="1">
      <c r="B347" s="1"/>
      <c r="C347" s="1"/>
      <c r="D347" s="1"/>
      <c r="E347" s="1"/>
      <c r="F347" s="1"/>
      <c r="G347" s="1"/>
      <c r="H347" s="1"/>
      <c r="I347" s="1"/>
      <c r="J347" s="1"/>
      <c r="K347" s="1"/>
      <c r="L347" s="1"/>
      <c r="M347" s="1"/>
      <c r="N347" s="1"/>
      <c r="O347" s="1"/>
      <c r="P347" s="1"/>
      <c r="Q347" s="1"/>
    </row>
    <row r="348" spans="2:17" ht="15.75" customHeight="1">
      <c r="B348" s="1"/>
      <c r="C348" s="1"/>
      <c r="D348" s="1"/>
      <c r="E348" s="1"/>
      <c r="F348" s="1"/>
      <c r="G348" s="1"/>
      <c r="H348" s="1"/>
      <c r="I348" s="1"/>
      <c r="J348" s="1"/>
      <c r="K348" s="1"/>
      <c r="L348" s="1"/>
      <c r="M348" s="1"/>
      <c r="N348" s="1"/>
      <c r="O348" s="1"/>
      <c r="P348" s="1"/>
      <c r="Q348" s="1"/>
    </row>
    <row r="349" spans="2:17" ht="15.75" customHeight="1">
      <c r="B349" s="1"/>
      <c r="C349" s="1"/>
      <c r="D349" s="1"/>
      <c r="E349" s="1"/>
      <c r="F349" s="1"/>
      <c r="G349" s="1"/>
      <c r="H349" s="1"/>
      <c r="I349" s="1"/>
      <c r="J349" s="1"/>
      <c r="K349" s="1"/>
      <c r="L349" s="1"/>
      <c r="M349" s="1"/>
      <c r="N349" s="1"/>
      <c r="O349" s="1"/>
      <c r="P349" s="1"/>
      <c r="Q349" s="1"/>
    </row>
    <row r="350" spans="2:17" ht="15.75" customHeight="1">
      <c r="B350" s="1"/>
      <c r="C350" s="1"/>
      <c r="D350" s="1"/>
      <c r="E350" s="1"/>
      <c r="F350" s="1"/>
      <c r="G350" s="1"/>
      <c r="H350" s="1"/>
      <c r="I350" s="1"/>
      <c r="J350" s="1"/>
      <c r="K350" s="1"/>
      <c r="L350" s="1"/>
      <c r="M350" s="1"/>
      <c r="N350" s="1"/>
      <c r="O350" s="1"/>
      <c r="P350" s="1"/>
      <c r="Q350" s="1"/>
    </row>
    <row r="351" spans="2:17" ht="15.75" customHeight="1">
      <c r="B351" s="1"/>
      <c r="C351" s="1"/>
      <c r="D351" s="1"/>
      <c r="E351" s="1"/>
      <c r="F351" s="1"/>
      <c r="G351" s="1"/>
      <c r="H351" s="1"/>
      <c r="I351" s="1"/>
      <c r="J351" s="1"/>
      <c r="K351" s="1"/>
      <c r="L351" s="1"/>
      <c r="M351" s="1"/>
      <c r="N351" s="1"/>
      <c r="O351" s="1"/>
      <c r="P351" s="1"/>
      <c r="Q351" s="1"/>
    </row>
    <row r="352" spans="2:17" ht="15.75" customHeight="1">
      <c r="B352" s="1"/>
      <c r="C352" s="1"/>
      <c r="D352" s="1"/>
      <c r="E352" s="1"/>
      <c r="F352" s="1"/>
      <c r="G352" s="1"/>
      <c r="H352" s="1"/>
      <c r="I352" s="1"/>
      <c r="J352" s="1"/>
      <c r="K352" s="1"/>
      <c r="L352" s="1"/>
      <c r="M352" s="1"/>
      <c r="N352" s="1"/>
      <c r="O352" s="1"/>
      <c r="P352" s="1"/>
      <c r="Q352" s="1"/>
    </row>
    <row r="353" spans="2:17" ht="15.75" customHeight="1">
      <c r="B353" s="1"/>
      <c r="C353" s="1"/>
      <c r="D353" s="1"/>
      <c r="E353" s="1"/>
      <c r="F353" s="1"/>
      <c r="G353" s="1"/>
      <c r="H353" s="1"/>
      <c r="I353" s="1"/>
      <c r="J353" s="1"/>
      <c r="K353" s="1"/>
      <c r="L353" s="1"/>
      <c r="M353" s="1"/>
      <c r="N353" s="1"/>
      <c r="O353" s="1"/>
      <c r="P353" s="1"/>
      <c r="Q353" s="1"/>
    </row>
    <row r="354" spans="2:17" ht="15.75" customHeight="1">
      <c r="B354" s="1"/>
      <c r="C354" s="1"/>
      <c r="D354" s="1"/>
      <c r="E354" s="1"/>
      <c r="F354" s="1"/>
      <c r="G354" s="1"/>
      <c r="H354" s="1"/>
      <c r="I354" s="1"/>
      <c r="J354" s="1"/>
      <c r="K354" s="1"/>
      <c r="L354" s="1"/>
      <c r="M354" s="1"/>
      <c r="N354" s="1"/>
      <c r="O354" s="1"/>
      <c r="P354" s="1"/>
      <c r="Q354" s="1"/>
    </row>
    <row r="355" spans="2:17" ht="15.75" customHeight="1">
      <c r="B355" s="1"/>
      <c r="C355" s="1"/>
      <c r="D355" s="1"/>
      <c r="E355" s="1"/>
      <c r="F355" s="1"/>
      <c r="G355" s="1"/>
      <c r="H355" s="1"/>
      <c r="I355" s="1"/>
      <c r="J355" s="1"/>
      <c r="K355" s="1"/>
      <c r="L355" s="1"/>
      <c r="M355" s="1"/>
      <c r="N355" s="1"/>
      <c r="O355" s="1"/>
      <c r="P355" s="1"/>
      <c r="Q355" s="1"/>
    </row>
    <row r="356" spans="2:17" ht="15.75" customHeight="1">
      <c r="B356" s="1"/>
      <c r="C356" s="1"/>
      <c r="D356" s="1"/>
      <c r="E356" s="1"/>
      <c r="F356" s="1"/>
      <c r="G356" s="1"/>
      <c r="H356" s="1"/>
      <c r="I356" s="1"/>
      <c r="J356" s="1"/>
      <c r="K356" s="1"/>
      <c r="L356" s="1"/>
      <c r="M356" s="1"/>
      <c r="N356" s="1"/>
      <c r="O356" s="1"/>
      <c r="P356" s="1"/>
      <c r="Q356" s="1"/>
    </row>
    <row r="357" spans="2:17" ht="15.75" customHeight="1">
      <c r="B357" s="1"/>
      <c r="C357" s="1"/>
      <c r="D357" s="1"/>
      <c r="E357" s="1"/>
      <c r="F357" s="1"/>
      <c r="G357" s="1"/>
      <c r="H357" s="1"/>
      <c r="I357" s="1"/>
      <c r="J357" s="1"/>
      <c r="K357" s="1"/>
      <c r="L357" s="1"/>
      <c r="M357" s="1"/>
      <c r="N357" s="1"/>
      <c r="O357" s="1"/>
      <c r="P357" s="1"/>
      <c r="Q357" s="1"/>
    </row>
    <row r="358" spans="2:17" ht="15.75" customHeight="1">
      <c r="B358" s="1"/>
      <c r="C358" s="1"/>
      <c r="D358" s="1"/>
      <c r="E358" s="1"/>
      <c r="F358" s="1"/>
      <c r="G358" s="1"/>
      <c r="H358" s="1"/>
      <c r="I358" s="1"/>
      <c r="J358" s="1"/>
      <c r="K358" s="1"/>
      <c r="L358" s="1"/>
      <c r="M358" s="1"/>
      <c r="N358" s="1"/>
      <c r="O358" s="1"/>
      <c r="P358" s="1"/>
      <c r="Q358" s="1"/>
    </row>
    <row r="359" spans="2:17" ht="15.75" customHeight="1">
      <c r="B359" s="1"/>
      <c r="C359" s="1"/>
      <c r="D359" s="1"/>
      <c r="E359" s="1"/>
      <c r="F359" s="1"/>
      <c r="G359" s="1"/>
      <c r="H359" s="1"/>
      <c r="I359" s="1"/>
      <c r="J359" s="1"/>
      <c r="K359" s="1"/>
      <c r="L359" s="1"/>
      <c r="M359" s="1"/>
      <c r="N359" s="1"/>
      <c r="O359" s="1"/>
      <c r="P359" s="1"/>
      <c r="Q359" s="1"/>
    </row>
    <row r="360" spans="2:17" ht="15.75" customHeight="1">
      <c r="B360" s="1"/>
      <c r="C360" s="1"/>
      <c r="D360" s="1"/>
      <c r="E360" s="1"/>
      <c r="F360" s="1"/>
      <c r="G360" s="1"/>
      <c r="H360" s="1"/>
      <c r="I360" s="1"/>
      <c r="J360" s="1"/>
      <c r="K360" s="1"/>
      <c r="L360" s="1"/>
      <c r="M360" s="1"/>
      <c r="N360" s="1"/>
      <c r="O360" s="1"/>
      <c r="P360" s="1"/>
      <c r="Q360" s="1"/>
    </row>
    <row r="361" spans="2:17" ht="15.75" customHeight="1">
      <c r="B361" s="1"/>
      <c r="C361" s="1"/>
      <c r="D361" s="1"/>
      <c r="E361" s="1"/>
      <c r="F361" s="1"/>
      <c r="G361" s="1"/>
      <c r="H361" s="1"/>
      <c r="I361" s="1"/>
      <c r="J361" s="1"/>
      <c r="K361" s="1"/>
      <c r="L361" s="1"/>
      <c r="M361" s="1"/>
      <c r="N361" s="1"/>
      <c r="O361" s="1"/>
      <c r="P361" s="1"/>
      <c r="Q361" s="1"/>
    </row>
    <row r="362" spans="2:17" ht="15.75" customHeight="1">
      <c r="B362" s="1"/>
      <c r="C362" s="1"/>
      <c r="D362" s="1"/>
      <c r="E362" s="1"/>
      <c r="F362" s="1"/>
      <c r="G362" s="1"/>
      <c r="H362" s="1"/>
      <c r="I362" s="1"/>
      <c r="J362" s="1"/>
      <c r="K362" s="1"/>
      <c r="L362" s="1"/>
      <c r="M362" s="1"/>
      <c r="N362" s="1"/>
      <c r="O362" s="1"/>
      <c r="P362" s="1"/>
      <c r="Q362" s="1"/>
    </row>
    <row r="363" spans="2:17" ht="15.75" customHeight="1">
      <c r="B363" s="1"/>
      <c r="C363" s="1"/>
      <c r="D363" s="1"/>
      <c r="E363" s="1"/>
      <c r="F363" s="1"/>
      <c r="G363" s="1"/>
      <c r="H363" s="1"/>
      <c r="I363" s="1"/>
      <c r="J363" s="1"/>
      <c r="K363" s="1"/>
      <c r="L363" s="1"/>
      <c r="M363" s="1"/>
      <c r="N363" s="1"/>
      <c r="O363" s="1"/>
      <c r="P363" s="1"/>
      <c r="Q363" s="1"/>
    </row>
    <row r="364" spans="2:17" ht="15.75" customHeight="1">
      <c r="B364" s="1"/>
      <c r="C364" s="1"/>
      <c r="D364" s="1"/>
      <c r="E364" s="1"/>
      <c r="F364" s="1"/>
      <c r="G364" s="1"/>
      <c r="H364" s="1"/>
      <c r="I364" s="1"/>
      <c r="J364" s="1"/>
      <c r="K364" s="1"/>
      <c r="L364" s="1"/>
      <c r="M364" s="1"/>
      <c r="N364" s="1"/>
      <c r="O364" s="1"/>
      <c r="P364" s="1"/>
      <c r="Q364" s="1"/>
    </row>
    <row r="365" spans="2:17" ht="15.75" customHeight="1">
      <c r="B365" s="1"/>
      <c r="C365" s="1"/>
      <c r="D365" s="1"/>
      <c r="E365" s="1"/>
      <c r="F365" s="1"/>
      <c r="G365" s="1"/>
      <c r="H365" s="1"/>
      <c r="I365" s="1"/>
      <c r="J365" s="1"/>
      <c r="K365" s="1"/>
      <c r="L365" s="1"/>
      <c r="M365" s="1"/>
      <c r="N365" s="1"/>
      <c r="O365" s="1"/>
      <c r="P365" s="1"/>
      <c r="Q365" s="1"/>
    </row>
    <row r="366" spans="2:17" ht="15.75" customHeight="1">
      <c r="B366" s="1"/>
      <c r="C366" s="1"/>
      <c r="D366" s="1"/>
      <c r="E366" s="1"/>
      <c r="F366" s="1"/>
      <c r="G366" s="1"/>
      <c r="H366" s="1"/>
      <c r="I366" s="1"/>
      <c r="J366" s="1"/>
      <c r="K366" s="1"/>
      <c r="L366" s="1"/>
      <c r="M366" s="1"/>
      <c r="N366" s="1"/>
      <c r="O366" s="1"/>
      <c r="P366" s="1"/>
      <c r="Q366" s="1"/>
    </row>
    <row r="367" spans="2:17" ht="15.75" customHeight="1">
      <c r="B367" s="1"/>
      <c r="C367" s="1"/>
      <c r="D367" s="1"/>
      <c r="E367" s="1"/>
      <c r="F367" s="1"/>
      <c r="G367" s="1"/>
      <c r="H367" s="1"/>
      <c r="I367" s="1"/>
      <c r="J367" s="1"/>
      <c r="K367" s="1"/>
      <c r="L367" s="1"/>
      <c r="M367" s="1"/>
      <c r="N367" s="1"/>
      <c r="O367" s="1"/>
      <c r="P367" s="1"/>
      <c r="Q367" s="1"/>
    </row>
    <row r="368" spans="2:17" ht="15.75" customHeight="1">
      <c r="B368" s="1"/>
      <c r="C368" s="1"/>
      <c r="D368" s="1"/>
      <c r="E368" s="1"/>
      <c r="F368" s="1"/>
      <c r="G368" s="1"/>
      <c r="H368" s="1"/>
      <c r="I368" s="1"/>
      <c r="J368" s="1"/>
      <c r="K368" s="1"/>
      <c r="L368" s="1"/>
      <c r="M368" s="1"/>
      <c r="N368" s="1"/>
      <c r="O368" s="1"/>
      <c r="P368" s="1"/>
      <c r="Q368" s="1"/>
    </row>
    <row r="369" spans="2:17" ht="15.75" customHeight="1">
      <c r="B369" s="1"/>
      <c r="C369" s="1"/>
      <c r="D369" s="1"/>
      <c r="E369" s="1"/>
      <c r="F369" s="1"/>
      <c r="G369" s="1"/>
      <c r="H369" s="1"/>
      <c r="I369" s="1"/>
      <c r="J369" s="1"/>
      <c r="K369" s="1"/>
      <c r="L369" s="1"/>
      <c r="M369" s="1"/>
      <c r="N369" s="1"/>
      <c r="O369" s="1"/>
      <c r="P369" s="1"/>
      <c r="Q369" s="1"/>
    </row>
    <row r="370" spans="2:17" ht="15.75" customHeight="1">
      <c r="B370" s="1"/>
      <c r="C370" s="1"/>
      <c r="D370" s="1"/>
      <c r="E370" s="1"/>
      <c r="F370" s="1"/>
      <c r="G370" s="1"/>
      <c r="H370" s="1"/>
      <c r="I370" s="1"/>
      <c r="J370" s="1"/>
      <c r="K370" s="1"/>
      <c r="L370" s="1"/>
      <c r="M370" s="1"/>
      <c r="N370" s="1"/>
      <c r="O370" s="1"/>
      <c r="P370" s="1"/>
      <c r="Q370" s="1"/>
    </row>
    <row r="371" spans="2:17" ht="15.75" customHeight="1">
      <c r="B371" s="1"/>
      <c r="C371" s="1"/>
      <c r="D371" s="1"/>
      <c r="E371" s="1"/>
      <c r="F371" s="1"/>
      <c r="G371" s="1"/>
      <c r="H371" s="1"/>
      <c r="I371" s="1"/>
      <c r="J371" s="1"/>
      <c r="K371" s="1"/>
      <c r="L371" s="1"/>
      <c r="M371" s="1"/>
      <c r="N371" s="1"/>
      <c r="O371" s="1"/>
      <c r="P371" s="1"/>
      <c r="Q371" s="1"/>
    </row>
    <row r="372" spans="2:17" ht="15.75" customHeight="1">
      <c r="B372" s="1"/>
      <c r="C372" s="1"/>
      <c r="D372" s="1"/>
      <c r="E372" s="1"/>
      <c r="F372" s="1"/>
      <c r="G372" s="1"/>
      <c r="H372" s="1"/>
      <c r="I372" s="1"/>
      <c r="J372" s="1"/>
      <c r="K372" s="1"/>
      <c r="L372" s="1"/>
      <c r="M372" s="1"/>
      <c r="N372" s="1"/>
      <c r="O372" s="1"/>
      <c r="P372" s="1"/>
      <c r="Q372" s="1"/>
    </row>
    <row r="373" spans="2:17" ht="15.75" customHeight="1">
      <c r="B373" s="1"/>
      <c r="C373" s="1"/>
      <c r="D373" s="1"/>
      <c r="E373" s="1"/>
      <c r="F373" s="1"/>
      <c r="G373" s="1"/>
      <c r="H373" s="1"/>
      <c r="I373" s="1"/>
      <c r="J373" s="1"/>
      <c r="K373" s="1"/>
      <c r="L373" s="1"/>
      <c r="M373" s="1"/>
      <c r="N373" s="1"/>
      <c r="O373" s="1"/>
      <c r="P373" s="1"/>
      <c r="Q373" s="1"/>
    </row>
    <row r="374" spans="2:17" ht="15.75" customHeight="1">
      <c r="B374" s="1"/>
      <c r="C374" s="1"/>
      <c r="D374" s="1"/>
      <c r="E374" s="1"/>
      <c r="F374" s="1"/>
      <c r="G374" s="1"/>
      <c r="H374" s="1"/>
      <c r="I374" s="1"/>
      <c r="J374" s="1"/>
      <c r="K374" s="1"/>
      <c r="L374" s="1"/>
      <c r="M374" s="1"/>
      <c r="N374" s="1"/>
      <c r="O374" s="1"/>
      <c r="P374" s="1"/>
      <c r="Q374" s="1"/>
    </row>
    <row r="375" spans="2:17" ht="15.75" customHeight="1">
      <c r="B375" s="1"/>
      <c r="C375" s="1"/>
      <c r="D375" s="1"/>
      <c r="E375" s="1"/>
      <c r="F375" s="1"/>
      <c r="G375" s="1"/>
      <c r="H375" s="1"/>
      <c r="I375" s="1"/>
      <c r="J375" s="1"/>
      <c r="K375" s="1"/>
      <c r="L375" s="1"/>
      <c r="M375" s="1"/>
      <c r="N375" s="1"/>
      <c r="O375" s="1"/>
      <c r="P375" s="1"/>
      <c r="Q375" s="1"/>
    </row>
    <row r="376" spans="2:17" ht="15.75" customHeight="1">
      <c r="B376" s="1"/>
      <c r="C376" s="1"/>
      <c r="D376" s="1"/>
      <c r="E376" s="1"/>
      <c r="F376" s="1"/>
      <c r="G376" s="1"/>
      <c r="H376" s="1"/>
      <c r="I376" s="1"/>
      <c r="J376" s="1"/>
      <c r="K376" s="1"/>
      <c r="L376" s="1"/>
      <c r="M376" s="1"/>
      <c r="N376" s="1"/>
      <c r="O376" s="1"/>
      <c r="P376" s="1"/>
      <c r="Q376" s="1"/>
    </row>
    <row r="377" spans="2:17" ht="15.75" customHeight="1">
      <c r="B377" s="1"/>
      <c r="C377" s="1"/>
      <c r="D377" s="1"/>
      <c r="E377" s="1"/>
      <c r="F377" s="1"/>
      <c r="G377" s="1"/>
      <c r="H377" s="1"/>
      <c r="I377" s="1"/>
      <c r="J377" s="1"/>
      <c r="K377" s="1"/>
      <c r="L377" s="1"/>
      <c r="M377" s="1"/>
      <c r="N377" s="1"/>
      <c r="O377" s="1"/>
      <c r="P377" s="1"/>
      <c r="Q377" s="1"/>
    </row>
    <row r="378" spans="2:17" ht="15.75" customHeight="1">
      <c r="B378" s="1"/>
      <c r="C378" s="1"/>
      <c r="D378" s="1"/>
      <c r="E378" s="1"/>
      <c r="F378" s="1"/>
      <c r="G378" s="1"/>
      <c r="H378" s="1"/>
      <c r="I378" s="1"/>
      <c r="J378" s="1"/>
      <c r="K378" s="1"/>
      <c r="L378" s="1"/>
      <c r="M378" s="1"/>
      <c r="N378" s="1"/>
      <c r="O378" s="1"/>
      <c r="P378" s="1"/>
      <c r="Q378" s="1"/>
    </row>
    <row r="379" spans="2:17" ht="15.75" customHeight="1">
      <c r="B379" s="1"/>
      <c r="C379" s="1"/>
      <c r="D379" s="1"/>
      <c r="E379" s="1"/>
      <c r="F379" s="1"/>
      <c r="G379" s="1"/>
      <c r="H379" s="1"/>
      <c r="I379" s="1"/>
      <c r="J379" s="1"/>
      <c r="K379" s="1"/>
      <c r="L379" s="1"/>
      <c r="M379" s="1"/>
      <c r="N379" s="1"/>
      <c r="O379" s="1"/>
      <c r="P379" s="1"/>
      <c r="Q379" s="1"/>
    </row>
    <row r="380" spans="2:17" ht="15.75" customHeight="1">
      <c r="B380" s="1"/>
      <c r="C380" s="1"/>
      <c r="D380" s="1"/>
      <c r="E380" s="1"/>
      <c r="F380" s="1"/>
      <c r="G380" s="1"/>
      <c r="H380" s="1"/>
      <c r="I380" s="1"/>
      <c r="J380" s="1"/>
      <c r="K380" s="1"/>
      <c r="L380" s="1"/>
      <c r="M380" s="1"/>
      <c r="N380" s="1"/>
      <c r="O380" s="1"/>
      <c r="P380" s="1"/>
      <c r="Q380" s="1"/>
    </row>
    <row r="381" spans="2:17" ht="15.75" customHeight="1">
      <c r="B381" s="1"/>
      <c r="C381" s="1"/>
      <c r="D381" s="1"/>
      <c r="E381" s="1"/>
      <c r="F381" s="1"/>
      <c r="G381" s="1"/>
      <c r="H381" s="1"/>
      <c r="I381" s="1"/>
      <c r="J381" s="1"/>
      <c r="K381" s="1"/>
      <c r="L381" s="1"/>
      <c r="M381" s="1"/>
      <c r="N381" s="1"/>
      <c r="O381" s="1"/>
      <c r="P381" s="1"/>
      <c r="Q381" s="1"/>
    </row>
    <row r="382" spans="2:17" ht="15.75" customHeight="1">
      <c r="B382" s="1"/>
      <c r="C382" s="1"/>
      <c r="D382" s="1"/>
      <c r="E382" s="1"/>
      <c r="F382" s="1"/>
      <c r="G382" s="1"/>
      <c r="H382" s="1"/>
      <c r="I382" s="1"/>
      <c r="J382" s="1"/>
      <c r="K382" s="1"/>
      <c r="L382" s="1"/>
      <c r="M382" s="1"/>
      <c r="N382" s="1"/>
      <c r="O382" s="1"/>
      <c r="P382" s="1"/>
      <c r="Q382" s="1"/>
    </row>
    <row r="383" spans="2:17" ht="15.75" customHeight="1">
      <c r="B383" s="1"/>
      <c r="C383" s="1"/>
      <c r="D383" s="1"/>
      <c r="E383" s="1"/>
      <c r="F383" s="1"/>
      <c r="G383" s="1"/>
      <c r="H383" s="1"/>
      <c r="I383" s="1"/>
      <c r="J383" s="1"/>
      <c r="K383" s="1"/>
      <c r="L383" s="1"/>
      <c r="M383" s="1"/>
      <c r="N383" s="1"/>
      <c r="O383" s="1"/>
      <c r="P383" s="1"/>
      <c r="Q383" s="1"/>
    </row>
    <row r="384" spans="2:17" ht="15.75" customHeight="1">
      <c r="B384" s="1"/>
      <c r="C384" s="1"/>
      <c r="D384" s="1"/>
      <c r="E384" s="1"/>
      <c r="F384" s="1"/>
      <c r="G384" s="1"/>
      <c r="H384" s="1"/>
      <c r="I384" s="1"/>
      <c r="J384" s="1"/>
      <c r="K384" s="1"/>
      <c r="L384" s="1"/>
      <c r="M384" s="1"/>
      <c r="N384" s="1"/>
      <c r="O384" s="1"/>
      <c r="P384" s="1"/>
      <c r="Q384" s="1"/>
    </row>
    <row r="385" spans="2:17" ht="15.75" customHeight="1">
      <c r="B385" s="1"/>
      <c r="C385" s="1"/>
      <c r="D385" s="1"/>
      <c r="E385" s="1"/>
      <c r="F385" s="1"/>
      <c r="G385" s="1"/>
      <c r="H385" s="1"/>
      <c r="I385" s="1"/>
      <c r="J385" s="1"/>
      <c r="K385" s="1"/>
      <c r="L385" s="1"/>
      <c r="M385" s="1"/>
      <c r="N385" s="1"/>
      <c r="O385" s="1"/>
      <c r="P385" s="1"/>
      <c r="Q385" s="1"/>
    </row>
    <row r="386" spans="2:17" ht="15.75" customHeight="1">
      <c r="B386" s="1"/>
      <c r="C386" s="1"/>
      <c r="D386" s="1"/>
      <c r="E386" s="1"/>
      <c r="F386" s="1"/>
      <c r="G386" s="1"/>
      <c r="H386" s="1"/>
      <c r="I386" s="1"/>
      <c r="J386" s="1"/>
      <c r="K386" s="1"/>
      <c r="L386" s="1"/>
      <c r="M386" s="1"/>
      <c r="N386" s="1"/>
      <c r="O386" s="1"/>
      <c r="P386" s="1"/>
      <c r="Q386" s="1"/>
    </row>
    <row r="387" spans="2:17" ht="15.75" customHeight="1">
      <c r="B387" s="1"/>
      <c r="C387" s="1"/>
      <c r="D387" s="1"/>
      <c r="E387" s="1"/>
      <c r="F387" s="1"/>
      <c r="G387" s="1"/>
      <c r="H387" s="1"/>
      <c r="I387" s="1"/>
      <c r="J387" s="1"/>
      <c r="K387" s="1"/>
      <c r="L387" s="1"/>
      <c r="M387" s="1"/>
      <c r="N387" s="1"/>
      <c r="O387" s="1"/>
      <c r="P387" s="1"/>
      <c r="Q387" s="1"/>
    </row>
    <row r="388" spans="2:17" ht="15.75" customHeight="1">
      <c r="B388" s="1"/>
      <c r="C388" s="1"/>
      <c r="D388" s="1"/>
      <c r="E388" s="1"/>
      <c r="F388" s="1"/>
      <c r="G388" s="1"/>
      <c r="H388" s="1"/>
      <c r="I388" s="1"/>
      <c r="J388" s="1"/>
      <c r="K388" s="1"/>
      <c r="L388" s="1"/>
      <c r="M388" s="1"/>
      <c r="N388" s="1"/>
      <c r="O388" s="1"/>
      <c r="P388" s="1"/>
      <c r="Q388" s="1"/>
    </row>
    <row r="389" spans="2:17" ht="15.75" customHeight="1">
      <c r="B389" s="1"/>
      <c r="C389" s="1"/>
      <c r="D389" s="1"/>
      <c r="E389" s="1"/>
      <c r="F389" s="1"/>
      <c r="G389" s="1"/>
      <c r="H389" s="1"/>
      <c r="I389" s="1"/>
      <c r="J389" s="1"/>
      <c r="K389" s="1"/>
      <c r="L389" s="1"/>
      <c r="M389" s="1"/>
      <c r="N389" s="1"/>
      <c r="O389" s="1"/>
      <c r="P389" s="1"/>
      <c r="Q389" s="1"/>
    </row>
    <row r="390" spans="2:17" ht="15.75" customHeight="1">
      <c r="B390" s="1"/>
      <c r="C390" s="1"/>
      <c r="D390" s="1"/>
      <c r="E390" s="1"/>
      <c r="F390" s="1"/>
      <c r="G390" s="1"/>
      <c r="H390" s="1"/>
      <c r="I390" s="1"/>
      <c r="J390" s="1"/>
      <c r="K390" s="1"/>
      <c r="L390" s="1"/>
      <c r="M390" s="1"/>
      <c r="N390" s="1"/>
      <c r="O390" s="1"/>
      <c r="P390" s="1"/>
      <c r="Q390" s="1"/>
    </row>
    <row r="391" spans="2:17" ht="15.75" customHeight="1">
      <c r="B391" s="1"/>
      <c r="C391" s="1"/>
      <c r="D391" s="1"/>
      <c r="E391" s="1"/>
      <c r="F391" s="1"/>
      <c r="G391" s="1"/>
      <c r="H391" s="1"/>
      <c r="I391" s="1"/>
      <c r="J391" s="1"/>
      <c r="K391" s="1"/>
      <c r="L391" s="1"/>
      <c r="M391" s="1"/>
      <c r="N391" s="1"/>
      <c r="O391" s="1"/>
      <c r="P391" s="1"/>
      <c r="Q391" s="1"/>
    </row>
    <row r="392" spans="2:17" ht="15.75" customHeight="1">
      <c r="B392" s="1"/>
      <c r="C392" s="1"/>
      <c r="D392" s="1"/>
      <c r="E392" s="1"/>
      <c r="F392" s="1"/>
      <c r="G392" s="1"/>
      <c r="H392" s="1"/>
      <c r="I392" s="1"/>
      <c r="J392" s="1"/>
      <c r="K392" s="1"/>
      <c r="L392" s="1"/>
      <c r="M392" s="1"/>
      <c r="N392" s="1"/>
      <c r="O392" s="1"/>
      <c r="P392" s="1"/>
      <c r="Q392" s="1"/>
    </row>
    <row r="393" spans="2:17" ht="15.75" customHeight="1">
      <c r="B393" s="1"/>
      <c r="C393" s="1"/>
      <c r="D393" s="1"/>
      <c r="E393" s="1"/>
      <c r="F393" s="1"/>
      <c r="G393" s="1"/>
      <c r="H393" s="1"/>
      <c r="I393" s="1"/>
      <c r="J393" s="1"/>
      <c r="K393" s="1"/>
      <c r="L393" s="1"/>
      <c r="M393" s="1"/>
      <c r="N393" s="1"/>
      <c r="O393" s="1"/>
      <c r="P393" s="1"/>
      <c r="Q393" s="1"/>
    </row>
    <row r="394" spans="2:17" ht="15.75" customHeight="1">
      <c r="B394" s="1"/>
      <c r="C394" s="1"/>
      <c r="D394" s="1"/>
      <c r="E394" s="1"/>
      <c r="F394" s="1"/>
      <c r="G394" s="1"/>
      <c r="H394" s="1"/>
      <c r="I394" s="1"/>
      <c r="J394" s="1"/>
      <c r="K394" s="1"/>
      <c r="L394" s="1"/>
      <c r="M394" s="1"/>
      <c r="N394" s="1"/>
      <c r="O394" s="1"/>
      <c r="P394" s="1"/>
      <c r="Q394" s="1"/>
    </row>
    <row r="395" spans="2:17" ht="15.75" customHeight="1">
      <c r="B395" s="1"/>
      <c r="C395" s="1"/>
      <c r="D395" s="1"/>
      <c r="E395" s="1"/>
      <c r="F395" s="1"/>
      <c r="G395" s="1"/>
      <c r="H395" s="1"/>
      <c r="I395" s="1"/>
      <c r="J395" s="1"/>
      <c r="K395" s="1"/>
      <c r="L395" s="1"/>
      <c r="M395" s="1"/>
      <c r="N395" s="1"/>
      <c r="O395" s="1"/>
      <c r="P395" s="1"/>
      <c r="Q395" s="1"/>
    </row>
    <row r="396" spans="2:17" ht="15.75" customHeight="1">
      <c r="B396" s="1"/>
      <c r="C396" s="1"/>
      <c r="D396" s="1"/>
      <c r="E396" s="1"/>
      <c r="F396" s="1"/>
      <c r="G396" s="1"/>
      <c r="H396" s="1"/>
      <c r="I396" s="1"/>
      <c r="J396" s="1"/>
      <c r="K396" s="1"/>
      <c r="L396" s="1"/>
      <c r="M396" s="1"/>
      <c r="N396" s="1"/>
      <c r="O396" s="1"/>
      <c r="P396" s="1"/>
      <c r="Q396" s="1"/>
    </row>
    <row r="397" spans="2:17" ht="15.75" customHeight="1">
      <c r="B397" s="1"/>
      <c r="C397" s="1"/>
      <c r="D397" s="1"/>
      <c r="E397" s="1"/>
      <c r="F397" s="1"/>
      <c r="G397" s="1"/>
      <c r="H397" s="1"/>
      <c r="I397" s="1"/>
      <c r="J397" s="1"/>
      <c r="K397" s="1"/>
      <c r="L397" s="1"/>
      <c r="M397" s="1"/>
      <c r="N397" s="1"/>
      <c r="O397" s="1"/>
      <c r="P397" s="1"/>
      <c r="Q397" s="1"/>
    </row>
    <row r="398" spans="2:17" ht="15.75" customHeight="1">
      <c r="B398" s="1"/>
      <c r="C398" s="1"/>
      <c r="D398" s="1"/>
      <c r="E398" s="1"/>
      <c r="F398" s="1"/>
      <c r="G398" s="1"/>
      <c r="H398" s="1"/>
      <c r="I398" s="1"/>
      <c r="J398" s="1"/>
      <c r="K398" s="1"/>
      <c r="L398" s="1"/>
      <c r="M398" s="1"/>
      <c r="N398" s="1"/>
      <c r="O398" s="1"/>
      <c r="P398" s="1"/>
      <c r="Q398" s="1"/>
    </row>
    <row r="399" spans="2:17" ht="15.75" customHeight="1">
      <c r="B399" s="1"/>
      <c r="C399" s="1"/>
      <c r="D399" s="1"/>
      <c r="E399" s="1"/>
      <c r="F399" s="1"/>
      <c r="G399" s="1"/>
      <c r="H399" s="1"/>
      <c r="I399" s="1"/>
      <c r="J399" s="1"/>
      <c r="K399" s="1"/>
      <c r="L399" s="1"/>
      <c r="M399" s="1"/>
      <c r="N399" s="1"/>
      <c r="O399" s="1"/>
      <c r="P399" s="1"/>
      <c r="Q399" s="1"/>
    </row>
    <row r="400" spans="2:17" ht="15.75" customHeight="1">
      <c r="B400" s="1"/>
      <c r="C400" s="1"/>
      <c r="D400" s="1"/>
      <c r="E400" s="1"/>
      <c r="F400" s="1"/>
      <c r="G400" s="1"/>
      <c r="H400" s="1"/>
      <c r="I400" s="1"/>
      <c r="J400" s="1"/>
      <c r="K400" s="1"/>
      <c r="L400" s="1"/>
      <c r="M400" s="1"/>
      <c r="N400" s="1"/>
      <c r="O400" s="1"/>
      <c r="P400" s="1"/>
      <c r="Q400" s="1"/>
    </row>
    <row r="401" spans="2:17" ht="15.75" customHeight="1">
      <c r="B401" s="1"/>
      <c r="C401" s="1"/>
      <c r="D401" s="1"/>
      <c r="E401" s="1"/>
      <c r="F401" s="1"/>
      <c r="G401" s="1"/>
      <c r="H401" s="1"/>
      <c r="I401" s="1"/>
      <c r="J401" s="1"/>
      <c r="K401" s="1"/>
      <c r="L401" s="1"/>
      <c r="M401" s="1"/>
      <c r="N401" s="1"/>
      <c r="O401" s="1"/>
      <c r="P401" s="1"/>
      <c r="Q401" s="1"/>
    </row>
    <row r="402" spans="2:17" ht="15.75" customHeight="1">
      <c r="B402" s="1"/>
      <c r="C402" s="1"/>
      <c r="D402" s="1"/>
      <c r="E402" s="1"/>
      <c r="F402" s="1"/>
      <c r="G402" s="1"/>
      <c r="H402" s="1"/>
      <c r="I402" s="1"/>
      <c r="J402" s="1"/>
      <c r="K402" s="1"/>
      <c r="L402" s="1"/>
      <c r="M402" s="1"/>
      <c r="N402" s="1"/>
      <c r="O402" s="1"/>
      <c r="P402" s="1"/>
      <c r="Q402" s="1"/>
    </row>
    <row r="403" spans="2:17" ht="15.75" customHeight="1">
      <c r="B403" s="1"/>
      <c r="C403" s="1"/>
      <c r="D403" s="1"/>
      <c r="E403" s="1"/>
      <c r="F403" s="1"/>
      <c r="G403" s="1"/>
      <c r="H403" s="1"/>
      <c r="I403" s="1"/>
      <c r="J403" s="1"/>
      <c r="K403" s="1"/>
      <c r="L403" s="1"/>
      <c r="M403" s="1"/>
      <c r="N403" s="1"/>
      <c r="O403" s="1"/>
      <c r="P403" s="1"/>
      <c r="Q403" s="1"/>
    </row>
    <row r="404" spans="2:17" ht="15.75" customHeight="1">
      <c r="B404" s="1"/>
      <c r="C404" s="1"/>
      <c r="D404" s="1"/>
      <c r="E404" s="1"/>
      <c r="F404" s="1"/>
      <c r="G404" s="1"/>
      <c r="H404" s="1"/>
      <c r="I404" s="1"/>
      <c r="J404" s="1"/>
      <c r="K404" s="1"/>
      <c r="L404" s="1"/>
      <c r="M404" s="1"/>
      <c r="N404" s="1"/>
      <c r="O404" s="1"/>
      <c r="P404" s="1"/>
      <c r="Q404" s="1"/>
    </row>
    <row r="405" spans="2:17" ht="15.75" customHeight="1">
      <c r="B405" s="1"/>
      <c r="C405" s="1"/>
      <c r="D405" s="1"/>
      <c r="E405" s="1"/>
      <c r="F405" s="1"/>
      <c r="G405" s="1"/>
      <c r="H405" s="1"/>
      <c r="I405" s="1"/>
      <c r="J405" s="1"/>
      <c r="K405" s="1"/>
      <c r="L405" s="1"/>
      <c r="M405" s="1"/>
      <c r="N405" s="1"/>
      <c r="O405" s="1"/>
      <c r="P405" s="1"/>
      <c r="Q405" s="1"/>
    </row>
    <row r="406" spans="2:17" ht="15.75" customHeight="1">
      <c r="B406" s="1"/>
      <c r="C406" s="1"/>
      <c r="D406" s="1"/>
      <c r="E406" s="1"/>
      <c r="F406" s="1"/>
      <c r="G406" s="1"/>
      <c r="H406" s="1"/>
      <c r="I406" s="1"/>
      <c r="J406" s="1"/>
      <c r="K406" s="1"/>
      <c r="L406" s="1"/>
      <c r="M406" s="1"/>
      <c r="N406" s="1"/>
      <c r="O406" s="1"/>
      <c r="P406" s="1"/>
      <c r="Q406" s="1"/>
    </row>
    <row r="407" spans="2:17" ht="15.75" customHeight="1">
      <c r="B407" s="1"/>
      <c r="C407" s="1"/>
      <c r="D407" s="1"/>
      <c r="E407" s="1"/>
      <c r="F407" s="1"/>
      <c r="G407" s="1"/>
      <c r="H407" s="1"/>
      <c r="I407" s="1"/>
      <c r="J407" s="1"/>
      <c r="K407" s="1"/>
      <c r="L407" s="1"/>
      <c r="M407" s="1"/>
      <c r="N407" s="1"/>
      <c r="O407" s="1"/>
      <c r="P407" s="1"/>
      <c r="Q407" s="1"/>
    </row>
    <row r="408" spans="2:17" ht="15.75" customHeight="1">
      <c r="B408" s="1"/>
      <c r="C408" s="1"/>
      <c r="D408" s="1"/>
      <c r="E408" s="1"/>
      <c r="F408" s="1"/>
      <c r="G408" s="1"/>
      <c r="H408" s="1"/>
      <c r="I408" s="1"/>
      <c r="J408" s="1"/>
      <c r="K408" s="1"/>
      <c r="L408" s="1"/>
      <c r="M408" s="1"/>
      <c r="N408" s="1"/>
      <c r="O408" s="1"/>
      <c r="P408" s="1"/>
      <c r="Q408" s="1"/>
    </row>
    <row r="409" spans="2:17" ht="15.75" customHeight="1">
      <c r="B409" s="1"/>
      <c r="C409" s="1"/>
      <c r="D409" s="1"/>
      <c r="E409" s="1"/>
      <c r="F409" s="1"/>
      <c r="G409" s="1"/>
      <c r="H409" s="1"/>
      <c r="I409" s="1"/>
      <c r="J409" s="1"/>
      <c r="K409" s="1"/>
      <c r="L409" s="1"/>
      <c r="M409" s="1"/>
      <c r="N409" s="1"/>
      <c r="O409" s="1"/>
      <c r="P409" s="1"/>
      <c r="Q409" s="1"/>
    </row>
    <row r="410" spans="2:17" ht="15.75" customHeight="1">
      <c r="B410" s="1"/>
      <c r="C410" s="1"/>
      <c r="D410" s="1"/>
      <c r="E410" s="1"/>
      <c r="F410" s="1"/>
      <c r="G410" s="1"/>
      <c r="H410" s="1"/>
      <c r="I410" s="1"/>
      <c r="J410" s="1"/>
      <c r="K410" s="1"/>
      <c r="L410" s="1"/>
      <c r="M410" s="1"/>
      <c r="N410" s="1"/>
      <c r="O410" s="1"/>
      <c r="P410" s="1"/>
      <c r="Q410" s="1"/>
    </row>
    <row r="411" spans="2:17" ht="15.75" customHeight="1">
      <c r="B411" s="1"/>
      <c r="C411" s="1"/>
      <c r="D411" s="1"/>
      <c r="E411" s="1"/>
      <c r="F411" s="1"/>
      <c r="G411" s="1"/>
      <c r="H411" s="1"/>
      <c r="I411" s="1"/>
      <c r="J411" s="1"/>
      <c r="K411" s="1"/>
      <c r="L411" s="1"/>
      <c r="M411" s="1"/>
      <c r="N411" s="1"/>
      <c r="O411" s="1"/>
      <c r="P411" s="1"/>
      <c r="Q411" s="1"/>
    </row>
    <row r="412" spans="2:17" ht="15.75" customHeight="1">
      <c r="B412" s="1"/>
      <c r="C412" s="1"/>
      <c r="D412" s="1"/>
      <c r="E412" s="1"/>
      <c r="F412" s="1"/>
      <c r="G412" s="1"/>
      <c r="H412" s="1"/>
      <c r="I412" s="1"/>
      <c r="J412" s="1"/>
      <c r="K412" s="1"/>
      <c r="L412" s="1"/>
      <c r="M412" s="1"/>
      <c r="N412" s="1"/>
      <c r="O412" s="1"/>
      <c r="P412" s="1"/>
      <c r="Q412" s="1"/>
    </row>
    <row r="413" spans="2:17" ht="15.75" customHeight="1">
      <c r="B413" s="1"/>
      <c r="C413" s="1"/>
      <c r="D413" s="1"/>
      <c r="E413" s="1"/>
      <c r="F413" s="1"/>
      <c r="G413" s="1"/>
      <c r="H413" s="1"/>
      <c r="I413" s="1"/>
      <c r="J413" s="1"/>
      <c r="K413" s="1"/>
      <c r="L413" s="1"/>
      <c r="M413" s="1"/>
      <c r="N413" s="1"/>
      <c r="O413" s="1"/>
      <c r="P413" s="1"/>
      <c r="Q413" s="1"/>
    </row>
    <row r="414" spans="2:17" ht="15.75" customHeight="1">
      <c r="B414" s="1"/>
      <c r="C414" s="1"/>
      <c r="D414" s="1"/>
      <c r="E414" s="1"/>
      <c r="F414" s="1"/>
      <c r="G414" s="1"/>
      <c r="H414" s="1"/>
      <c r="I414" s="1"/>
      <c r="J414" s="1"/>
      <c r="K414" s="1"/>
      <c r="L414" s="1"/>
      <c r="M414" s="1"/>
      <c r="N414" s="1"/>
      <c r="O414" s="1"/>
      <c r="P414" s="1"/>
      <c r="Q414" s="1"/>
    </row>
    <row r="415" spans="2:17" ht="15.75" customHeight="1">
      <c r="B415" s="1"/>
      <c r="C415" s="1"/>
      <c r="D415" s="1"/>
      <c r="E415" s="1"/>
      <c r="F415" s="1"/>
      <c r="G415" s="1"/>
      <c r="H415" s="1"/>
      <c r="I415" s="1"/>
      <c r="J415" s="1"/>
      <c r="K415" s="1"/>
      <c r="L415" s="1"/>
      <c r="M415" s="1"/>
      <c r="N415" s="1"/>
      <c r="O415" s="1"/>
      <c r="P415" s="1"/>
      <c r="Q415" s="1"/>
    </row>
    <row r="416" spans="2:17" ht="15.75" customHeight="1">
      <c r="B416" s="1"/>
      <c r="C416" s="1"/>
      <c r="D416" s="1"/>
      <c r="E416" s="1"/>
      <c r="F416" s="1"/>
      <c r="G416" s="1"/>
      <c r="H416" s="1"/>
      <c r="I416" s="1"/>
      <c r="J416" s="1"/>
      <c r="K416" s="1"/>
      <c r="L416" s="1"/>
      <c r="M416" s="1"/>
      <c r="N416" s="1"/>
      <c r="O416" s="1"/>
      <c r="P416" s="1"/>
      <c r="Q416" s="1"/>
    </row>
    <row r="417" spans="2:17" ht="15.75" customHeight="1">
      <c r="B417" s="1"/>
      <c r="C417" s="1"/>
      <c r="D417" s="1"/>
      <c r="E417" s="1"/>
      <c r="F417" s="1"/>
      <c r="G417" s="1"/>
      <c r="H417" s="1"/>
      <c r="I417" s="1"/>
      <c r="J417" s="1"/>
      <c r="K417" s="1"/>
      <c r="L417" s="1"/>
      <c r="M417" s="1"/>
      <c r="N417" s="1"/>
      <c r="O417" s="1"/>
      <c r="P417" s="1"/>
      <c r="Q417" s="1"/>
    </row>
    <row r="418" spans="2:17" ht="15.75" customHeight="1">
      <c r="B418" s="1"/>
      <c r="C418" s="1"/>
      <c r="D418" s="1"/>
      <c r="E418" s="1"/>
      <c r="F418" s="1"/>
      <c r="G418" s="1"/>
      <c r="H418" s="1"/>
      <c r="I418" s="1"/>
      <c r="J418" s="1"/>
      <c r="K418" s="1"/>
      <c r="L418" s="1"/>
      <c r="M418" s="1"/>
      <c r="N418" s="1"/>
      <c r="O418" s="1"/>
      <c r="P418" s="1"/>
      <c r="Q418" s="1"/>
    </row>
    <row r="419" spans="2:17" ht="15.75" customHeight="1">
      <c r="B419" s="1"/>
      <c r="C419" s="1"/>
      <c r="D419" s="1"/>
      <c r="E419" s="1"/>
      <c r="F419" s="1"/>
      <c r="G419" s="1"/>
      <c r="H419" s="1"/>
      <c r="I419" s="1"/>
      <c r="J419" s="1"/>
      <c r="K419" s="1"/>
      <c r="L419" s="1"/>
      <c r="M419" s="1"/>
      <c r="N419" s="1"/>
      <c r="O419" s="1"/>
      <c r="P419" s="1"/>
      <c r="Q419" s="1"/>
    </row>
    <row r="420" spans="2:17" ht="15.75" customHeight="1">
      <c r="B420" s="1"/>
      <c r="C420" s="1"/>
      <c r="D420" s="1"/>
      <c r="E420" s="1"/>
      <c r="F420" s="1"/>
      <c r="G420" s="1"/>
      <c r="H420" s="1"/>
      <c r="I420" s="1"/>
      <c r="J420" s="1"/>
      <c r="K420" s="1"/>
      <c r="L420" s="1"/>
      <c r="M420" s="1"/>
      <c r="N420" s="1"/>
      <c r="O420" s="1"/>
      <c r="P420" s="1"/>
      <c r="Q420" s="1"/>
    </row>
    <row r="421" spans="2:17" ht="15.75" customHeight="1">
      <c r="B421" s="1"/>
      <c r="C421" s="1"/>
      <c r="D421" s="1"/>
      <c r="E421" s="1"/>
      <c r="F421" s="1"/>
      <c r="G421" s="1"/>
      <c r="H421" s="1"/>
      <c r="I421" s="1"/>
      <c r="J421" s="1"/>
      <c r="K421" s="1"/>
      <c r="L421" s="1"/>
      <c r="M421" s="1"/>
      <c r="N421" s="1"/>
      <c r="O421" s="1"/>
      <c r="P421" s="1"/>
      <c r="Q421" s="1"/>
    </row>
    <row r="422" spans="2:17" ht="15.75" customHeight="1">
      <c r="B422" s="1"/>
      <c r="C422" s="1"/>
      <c r="D422" s="1"/>
      <c r="E422" s="1"/>
      <c r="F422" s="1"/>
      <c r="G422" s="1"/>
      <c r="H422" s="1"/>
      <c r="I422" s="1"/>
      <c r="J422" s="1"/>
      <c r="K422" s="1"/>
      <c r="L422" s="1"/>
      <c r="M422" s="1"/>
      <c r="N422" s="1"/>
      <c r="O422" s="1"/>
      <c r="P422" s="1"/>
      <c r="Q422" s="1"/>
    </row>
    <row r="423" spans="2:17" ht="15.75" customHeight="1">
      <c r="B423" s="1"/>
      <c r="C423" s="1"/>
      <c r="D423" s="1"/>
      <c r="E423" s="1"/>
      <c r="F423" s="1"/>
      <c r="G423" s="1"/>
      <c r="H423" s="1"/>
      <c r="I423" s="1"/>
      <c r="J423" s="1"/>
      <c r="K423" s="1"/>
      <c r="L423" s="1"/>
      <c r="M423" s="1"/>
      <c r="N423" s="1"/>
      <c r="O423" s="1"/>
      <c r="P423" s="1"/>
      <c r="Q423" s="1"/>
    </row>
    <row r="424" spans="2:17" ht="15.75" customHeight="1">
      <c r="B424" s="1"/>
      <c r="C424" s="1"/>
      <c r="D424" s="1"/>
      <c r="E424" s="1"/>
      <c r="F424" s="1"/>
      <c r="G424" s="1"/>
      <c r="H424" s="1"/>
      <c r="I424" s="1"/>
      <c r="J424" s="1"/>
      <c r="K424" s="1"/>
      <c r="L424" s="1"/>
      <c r="M424" s="1"/>
      <c r="N424" s="1"/>
      <c r="O424" s="1"/>
      <c r="P424" s="1"/>
      <c r="Q424" s="1"/>
    </row>
    <row r="425" spans="2:17" ht="15.75" customHeight="1">
      <c r="B425" s="1"/>
      <c r="C425" s="1"/>
      <c r="D425" s="1"/>
      <c r="E425" s="1"/>
      <c r="F425" s="1"/>
      <c r="G425" s="1"/>
      <c r="H425" s="1"/>
      <c r="I425" s="1"/>
      <c r="J425" s="1"/>
      <c r="K425" s="1"/>
      <c r="L425" s="1"/>
      <c r="M425" s="1"/>
      <c r="N425" s="1"/>
      <c r="O425" s="1"/>
      <c r="P425" s="1"/>
      <c r="Q425" s="1"/>
    </row>
    <row r="426" spans="2:17" ht="15.75" customHeight="1">
      <c r="B426" s="1"/>
      <c r="C426" s="1"/>
      <c r="D426" s="1"/>
      <c r="E426" s="1"/>
      <c r="F426" s="1"/>
      <c r="G426" s="1"/>
      <c r="H426" s="1"/>
      <c r="I426" s="1"/>
      <c r="J426" s="1"/>
      <c r="K426" s="1"/>
      <c r="L426" s="1"/>
      <c r="M426" s="1"/>
      <c r="N426" s="1"/>
      <c r="O426" s="1"/>
      <c r="P426" s="1"/>
      <c r="Q426" s="1"/>
    </row>
    <row r="427" spans="2:17" ht="15.75" customHeight="1">
      <c r="B427" s="1"/>
      <c r="C427" s="1"/>
      <c r="D427" s="1"/>
      <c r="E427" s="1"/>
      <c r="F427" s="1"/>
      <c r="G427" s="1"/>
      <c r="H427" s="1"/>
      <c r="I427" s="1"/>
      <c r="J427" s="1"/>
      <c r="K427" s="1"/>
      <c r="L427" s="1"/>
      <c r="M427" s="1"/>
      <c r="N427" s="1"/>
      <c r="O427" s="1"/>
      <c r="P427" s="1"/>
      <c r="Q427" s="1"/>
    </row>
    <row r="428" spans="2:17" ht="15.75" customHeight="1">
      <c r="B428" s="1"/>
      <c r="C428" s="1"/>
      <c r="D428" s="1"/>
      <c r="E428" s="1"/>
      <c r="F428" s="1"/>
      <c r="G428" s="1"/>
      <c r="H428" s="1"/>
      <c r="I428" s="1"/>
      <c r="J428" s="1"/>
      <c r="K428" s="1"/>
      <c r="L428" s="1"/>
      <c r="M428" s="1"/>
      <c r="N428" s="1"/>
      <c r="O428" s="1"/>
      <c r="P428" s="1"/>
      <c r="Q428" s="1"/>
    </row>
    <row r="429" spans="2:17" ht="15.75" customHeight="1">
      <c r="B429" s="1"/>
      <c r="C429" s="1"/>
      <c r="D429" s="1"/>
      <c r="E429" s="1"/>
      <c r="F429" s="1"/>
      <c r="G429" s="1"/>
      <c r="H429" s="1"/>
      <c r="I429" s="1"/>
      <c r="J429" s="1"/>
      <c r="K429" s="1"/>
      <c r="L429" s="1"/>
      <c r="M429" s="1"/>
      <c r="N429" s="1"/>
      <c r="O429" s="1"/>
      <c r="P429" s="1"/>
      <c r="Q429" s="1"/>
    </row>
    <row r="430" spans="2:17" ht="15.75" customHeight="1">
      <c r="B430" s="1"/>
      <c r="C430" s="1"/>
      <c r="D430" s="1"/>
      <c r="E430" s="1"/>
      <c r="F430" s="1"/>
      <c r="G430" s="1"/>
      <c r="H430" s="1"/>
      <c r="I430" s="1"/>
      <c r="J430" s="1"/>
      <c r="K430" s="1"/>
      <c r="L430" s="1"/>
      <c r="M430" s="1"/>
      <c r="N430" s="1"/>
      <c r="O430" s="1"/>
      <c r="P430" s="1"/>
      <c r="Q430" s="1"/>
    </row>
    <row r="431" spans="2:17" ht="15.75" customHeight="1">
      <c r="B431" s="1"/>
      <c r="C431" s="1"/>
      <c r="D431" s="1"/>
      <c r="E431" s="1"/>
      <c r="F431" s="1"/>
      <c r="G431" s="1"/>
      <c r="H431" s="1"/>
      <c r="I431" s="1"/>
      <c r="J431" s="1"/>
      <c r="K431" s="1"/>
      <c r="L431" s="1"/>
      <c r="M431" s="1"/>
      <c r="N431" s="1"/>
      <c r="O431" s="1"/>
      <c r="P431" s="1"/>
      <c r="Q431" s="1"/>
    </row>
    <row r="432" spans="2:17" ht="15.75" customHeight="1">
      <c r="B432" s="1"/>
      <c r="C432" s="1"/>
      <c r="D432" s="1"/>
      <c r="E432" s="1"/>
      <c r="F432" s="1"/>
      <c r="G432" s="1"/>
      <c r="H432" s="1"/>
      <c r="I432" s="1"/>
      <c r="J432" s="1"/>
      <c r="K432" s="1"/>
      <c r="L432" s="1"/>
      <c r="M432" s="1"/>
      <c r="N432" s="1"/>
      <c r="O432" s="1"/>
      <c r="P432" s="1"/>
      <c r="Q432" s="1"/>
    </row>
    <row r="433" spans="2:17" ht="15.75" customHeight="1">
      <c r="B433" s="1"/>
      <c r="C433" s="1"/>
      <c r="D433" s="1"/>
      <c r="E433" s="1"/>
      <c r="F433" s="1"/>
      <c r="G433" s="1"/>
      <c r="H433" s="1"/>
      <c r="I433" s="1"/>
      <c r="J433" s="1"/>
      <c r="K433" s="1"/>
      <c r="L433" s="1"/>
      <c r="M433" s="1"/>
      <c r="N433" s="1"/>
      <c r="O433" s="1"/>
      <c r="P433" s="1"/>
      <c r="Q433" s="1"/>
    </row>
    <row r="434" spans="2:17" ht="15.75" customHeight="1">
      <c r="B434" s="1"/>
      <c r="C434" s="1"/>
      <c r="D434" s="1"/>
      <c r="E434" s="1"/>
      <c r="F434" s="1"/>
      <c r="G434" s="1"/>
      <c r="H434" s="1"/>
      <c r="I434" s="1"/>
      <c r="J434" s="1"/>
      <c r="K434" s="1"/>
      <c r="L434" s="1"/>
      <c r="M434" s="1"/>
      <c r="N434" s="1"/>
      <c r="O434" s="1"/>
      <c r="P434" s="1"/>
      <c r="Q434" s="1"/>
    </row>
    <row r="435" spans="2:17" ht="15.75" customHeight="1">
      <c r="B435" s="1"/>
      <c r="C435" s="1"/>
      <c r="D435" s="1"/>
      <c r="E435" s="1"/>
      <c r="F435" s="1"/>
      <c r="G435" s="1"/>
      <c r="H435" s="1"/>
      <c r="I435" s="1"/>
      <c r="J435" s="1"/>
      <c r="K435" s="1"/>
      <c r="L435" s="1"/>
      <c r="M435" s="1"/>
      <c r="N435" s="1"/>
      <c r="O435" s="1"/>
      <c r="P435" s="1"/>
      <c r="Q435" s="1"/>
    </row>
    <row r="436" spans="2:17" ht="15.75" customHeight="1">
      <c r="B436" s="1"/>
      <c r="C436" s="1"/>
      <c r="D436" s="1"/>
      <c r="E436" s="1"/>
      <c r="F436" s="1"/>
      <c r="G436" s="1"/>
      <c r="H436" s="1"/>
      <c r="I436" s="1"/>
      <c r="J436" s="1"/>
      <c r="K436" s="1"/>
      <c r="L436" s="1"/>
      <c r="M436" s="1"/>
      <c r="N436" s="1"/>
      <c r="O436" s="1"/>
      <c r="P436" s="1"/>
      <c r="Q436" s="1"/>
    </row>
    <row r="437" spans="2:17" ht="15.75" customHeight="1">
      <c r="B437" s="1"/>
      <c r="C437" s="1"/>
      <c r="D437" s="1"/>
      <c r="E437" s="1"/>
      <c r="F437" s="1"/>
      <c r="G437" s="1"/>
      <c r="H437" s="1"/>
      <c r="I437" s="1"/>
      <c r="J437" s="1"/>
      <c r="K437" s="1"/>
      <c r="L437" s="1"/>
      <c r="M437" s="1"/>
      <c r="N437" s="1"/>
      <c r="O437" s="1"/>
      <c r="P437" s="1"/>
      <c r="Q437" s="1"/>
    </row>
    <row r="438" spans="2:17" ht="15.75" customHeight="1">
      <c r="B438" s="1"/>
      <c r="C438" s="1"/>
      <c r="D438" s="1"/>
      <c r="E438" s="1"/>
      <c r="F438" s="1"/>
      <c r="G438" s="1"/>
      <c r="H438" s="1"/>
      <c r="I438" s="1"/>
      <c r="J438" s="1"/>
      <c r="K438" s="1"/>
      <c r="L438" s="1"/>
      <c r="M438" s="1"/>
      <c r="N438" s="1"/>
      <c r="O438" s="1"/>
      <c r="P438" s="1"/>
      <c r="Q438" s="1"/>
    </row>
    <row r="439" spans="2:17" ht="15.75" customHeight="1">
      <c r="B439" s="1"/>
      <c r="C439" s="1"/>
      <c r="D439" s="1"/>
      <c r="E439" s="1"/>
      <c r="F439" s="1"/>
      <c r="G439" s="1"/>
      <c r="H439" s="1"/>
      <c r="I439" s="1"/>
      <c r="J439" s="1"/>
      <c r="K439" s="1"/>
      <c r="L439" s="1"/>
      <c r="M439" s="1"/>
      <c r="N439" s="1"/>
      <c r="O439" s="1"/>
      <c r="P439" s="1"/>
      <c r="Q439" s="1"/>
    </row>
    <row r="440" spans="2:17" ht="15.75" customHeight="1">
      <c r="B440" s="1"/>
      <c r="C440" s="1"/>
      <c r="D440" s="1"/>
      <c r="E440" s="1"/>
      <c r="F440" s="1"/>
      <c r="G440" s="1"/>
      <c r="H440" s="1"/>
      <c r="I440" s="1"/>
      <c r="J440" s="1"/>
      <c r="K440" s="1"/>
      <c r="L440" s="1"/>
      <c r="M440" s="1"/>
      <c r="N440" s="1"/>
      <c r="O440" s="1"/>
      <c r="P440" s="1"/>
      <c r="Q440" s="1"/>
    </row>
    <row r="441" spans="2:17" ht="15.75" customHeight="1">
      <c r="B441" s="1"/>
      <c r="C441" s="1"/>
      <c r="D441" s="1"/>
      <c r="E441" s="1"/>
      <c r="F441" s="1"/>
      <c r="G441" s="1"/>
      <c r="H441" s="1"/>
      <c r="I441" s="1"/>
      <c r="J441" s="1"/>
      <c r="K441" s="1"/>
      <c r="L441" s="1"/>
      <c r="M441" s="1"/>
      <c r="N441" s="1"/>
      <c r="O441" s="1"/>
      <c r="P441" s="1"/>
      <c r="Q441" s="1"/>
    </row>
    <row r="442" spans="2:17" ht="15.75" customHeight="1">
      <c r="B442" s="1"/>
      <c r="C442" s="1"/>
      <c r="D442" s="1"/>
      <c r="E442" s="1"/>
      <c r="F442" s="1"/>
      <c r="G442" s="1"/>
      <c r="H442" s="1"/>
      <c r="I442" s="1"/>
      <c r="J442" s="1"/>
      <c r="K442" s="1"/>
      <c r="L442" s="1"/>
      <c r="M442" s="1"/>
      <c r="N442" s="1"/>
      <c r="O442" s="1"/>
      <c r="P442" s="1"/>
      <c r="Q442" s="1"/>
    </row>
    <row r="443" spans="2:17" ht="15.75" customHeight="1">
      <c r="B443" s="1"/>
      <c r="C443" s="1"/>
      <c r="D443" s="1"/>
      <c r="E443" s="1"/>
      <c r="F443" s="1"/>
      <c r="G443" s="1"/>
      <c r="H443" s="1"/>
      <c r="I443" s="1"/>
      <c r="J443" s="1"/>
      <c r="K443" s="1"/>
      <c r="L443" s="1"/>
      <c r="M443" s="1"/>
      <c r="N443" s="1"/>
      <c r="O443" s="1"/>
      <c r="P443" s="1"/>
      <c r="Q443" s="1"/>
    </row>
    <row r="444" spans="2:17" ht="15.75" customHeight="1">
      <c r="B444" s="1"/>
      <c r="C444" s="1"/>
      <c r="D444" s="1"/>
      <c r="E444" s="1"/>
      <c r="F444" s="1"/>
      <c r="G444" s="1"/>
      <c r="H444" s="1"/>
      <c r="I444" s="1"/>
      <c r="J444" s="1"/>
      <c r="K444" s="1"/>
      <c r="L444" s="1"/>
      <c r="M444" s="1"/>
      <c r="N444" s="1"/>
      <c r="O444" s="1"/>
      <c r="P444" s="1"/>
      <c r="Q444" s="1"/>
    </row>
    <row r="445" spans="2:17" ht="15.75" customHeight="1">
      <c r="B445" s="1"/>
      <c r="C445" s="1"/>
      <c r="D445" s="1"/>
      <c r="E445" s="1"/>
      <c r="F445" s="1"/>
      <c r="G445" s="1"/>
      <c r="H445" s="1"/>
      <c r="I445" s="1"/>
      <c r="J445" s="1"/>
      <c r="K445" s="1"/>
      <c r="L445" s="1"/>
      <c r="M445" s="1"/>
      <c r="N445" s="1"/>
      <c r="O445" s="1"/>
      <c r="P445" s="1"/>
      <c r="Q445" s="1"/>
    </row>
    <row r="446" spans="2:17" ht="15.75" customHeight="1">
      <c r="B446" s="1"/>
      <c r="C446" s="1"/>
      <c r="D446" s="1"/>
      <c r="E446" s="1"/>
      <c r="F446" s="1"/>
      <c r="G446" s="1"/>
      <c r="H446" s="1"/>
      <c r="I446" s="1"/>
      <c r="J446" s="1"/>
      <c r="K446" s="1"/>
      <c r="L446" s="1"/>
      <c r="M446" s="1"/>
      <c r="N446" s="1"/>
      <c r="O446" s="1"/>
      <c r="P446" s="1"/>
      <c r="Q446" s="1"/>
    </row>
    <row r="447" spans="2:17" ht="15.75" customHeight="1">
      <c r="B447" s="1"/>
      <c r="C447" s="1"/>
      <c r="D447" s="1"/>
      <c r="E447" s="1"/>
      <c r="F447" s="1"/>
      <c r="G447" s="1"/>
      <c r="H447" s="1"/>
      <c r="I447" s="1"/>
      <c r="J447" s="1"/>
      <c r="K447" s="1"/>
      <c r="L447" s="1"/>
      <c r="M447" s="1"/>
      <c r="N447" s="1"/>
      <c r="O447" s="1"/>
      <c r="P447" s="1"/>
      <c r="Q447" s="1"/>
    </row>
    <row r="448" spans="2:17" ht="15.75" customHeight="1">
      <c r="B448" s="1"/>
      <c r="C448" s="1"/>
      <c r="D448" s="1"/>
      <c r="E448" s="1"/>
      <c r="F448" s="1"/>
      <c r="G448" s="1"/>
      <c r="H448" s="1"/>
      <c r="I448" s="1"/>
      <c r="J448" s="1"/>
      <c r="K448" s="1"/>
      <c r="L448" s="1"/>
      <c r="M448" s="1"/>
      <c r="N448" s="1"/>
      <c r="O448" s="1"/>
      <c r="P448" s="1"/>
      <c r="Q448" s="1"/>
    </row>
    <row r="449" spans="2:17" ht="15.75" customHeight="1">
      <c r="B449" s="1"/>
      <c r="C449" s="1"/>
      <c r="D449" s="1"/>
      <c r="E449" s="1"/>
      <c r="F449" s="1"/>
      <c r="G449" s="1"/>
      <c r="H449" s="1"/>
      <c r="I449" s="1"/>
      <c r="J449" s="1"/>
      <c r="K449" s="1"/>
      <c r="L449" s="1"/>
      <c r="M449" s="1"/>
      <c r="N449" s="1"/>
      <c r="O449" s="1"/>
      <c r="P449" s="1"/>
      <c r="Q449" s="1"/>
    </row>
    <row r="450" spans="2:17" ht="15.75" customHeight="1">
      <c r="B450" s="1"/>
      <c r="C450" s="1"/>
      <c r="D450" s="1"/>
      <c r="E450" s="1"/>
      <c r="F450" s="1"/>
      <c r="G450" s="1"/>
      <c r="H450" s="1"/>
      <c r="I450" s="1"/>
      <c r="J450" s="1"/>
      <c r="K450" s="1"/>
      <c r="L450" s="1"/>
      <c r="M450" s="1"/>
      <c r="N450" s="1"/>
      <c r="O450" s="1"/>
      <c r="P450" s="1"/>
      <c r="Q450" s="1"/>
    </row>
    <row r="451" spans="2:17" ht="15.75" customHeight="1">
      <c r="B451" s="1"/>
      <c r="C451" s="1"/>
      <c r="D451" s="1"/>
      <c r="E451" s="1"/>
      <c r="F451" s="1"/>
      <c r="G451" s="1"/>
      <c r="H451" s="1"/>
      <c r="I451" s="1"/>
      <c r="J451" s="1"/>
      <c r="K451" s="1"/>
      <c r="L451" s="1"/>
      <c r="M451" s="1"/>
      <c r="N451" s="1"/>
      <c r="O451" s="1"/>
      <c r="P451" s="1"/>
      <c r="Q451" s="1"/>
    </row>
    <row r="452" spans="2:17" ht="15.75" customHeight="1">
      <c r="B452" s="1"/>
      <c r="C452" s="1"/>
      <c r="D452" s="1"/>
      <c r="E452" s="1"/>
      <c r="F452" s="1"/>
      <c r="G452" s="1"/>
      <c r="H452" s="1"/>
      <c r="I452" s="1"/>
      <c r="J452" s="1"/>
      <c r="K452" s="1"/>
      <c r="L452" s="1"/>
      <c r="M452" s="1"/>
      <c r="N452" s="1"/>
      <c r="O452" s="1"/>
      <c r="P452" s="1"/>
      <c r="Q452" s="1"/>
    </row>
    <row r="453" spans="2:17" ht="15.75" customHeight="1">
      <c r="B453" s="1"/>
      <c r="C453" s="1"/>
      <c r="D453" s="1"/>
      <c r="E453" s="1"/>
      <c r="F453" s="1"/>
      <c r="G453" s="1"/>
      <c r="H453" s="1"/>
      <c r="I453" s="1"/>
      <c r="J453" s="1"/>
      <c r="K453" s="1"/>
      <c r="L453" s="1"/>
      <c r="M453" s="1"/>
      <c r="N453" s="1"/>
      <c r="O453" s="1"/>
      <c r="P453" s="1"/>
      <c r="Q453" s="1"/>
    </row>
    <row r="454" spans="2:17" ht="15.75" customHeight="1">
      <c r="B454" s="1"/>
      <c r="C454" s="1"/>
      <c r="D454" s="1"/>
      <c r="E454" s="1"/>
      <c r="F454" s="1"/>
      <c r="G454" s="1"/>
      <c r="H454" s="1"/>
      <c r="I454" s="1"/>
      <c r="J454" s="1"/>
      <c r="K454" s="1"/>
      <c r="L454" s="1"/>
      <c r="M454" s="1"/>
      <c r="N454" s="1"/>
      <c r="O454" s="1"/>
      <c r="P454" s="1"/>
      <c r="Q454" s="1"/>
    </row>
    <row r="455" spans="2:17" ht="15.75" customHeight="1">
      <c r="B455" s="1"/>
      <c r="C455" s="1"/>
      <c r="D455" s="1"/>
      <c r="E455" s="1"/>
      <c r="F455" s="1"/>
      <c r="G455" s="1"/>
      <c r="H455" s="1"/>
      <c r="I455" s="1"/>
      <c r="J455" s="1"/>
      <c r="K455" s="1"/>
      <c r="L455" s="1"/>
      <c r="M455" s="1"/>
      <c r="N455" s="1"/>
      <c r="O455" s="1"/>
      <c r="P455" s="1"/>
      <c r="Q455" s="1"/>
    </row>
    <row r="456" spans="2:17" ht="15.75" customHeight="1">
      <c r="B456" s="1"/>
      <c r="C456" s="1"/>
      <c r="D456" s="1"/>
      <c r="E456" s="1"/>
      <c r="F456" s="1"/>
      <c r="G456" s="1"/>
      <c r="H456" s="1"/>
      <c r="I456" s="1"/>
      <c r="J456" s="1"/>
      <c r="K456" s="1"/>
      <c r="L456" s="1"/>
      <c r="M456" s="1"/>
      <c r="N456" s="1"/>
      <c r="O456" s="1"/>
      <c r="P456" s="1"/>
      <c r="Q456" s="1"/>
    </row>
    <row r="457" spans="2:17" ht="15.75" customHeight="1">
      <c r="B457" s="1"/>
      <c r="C457" s="1"/>
      <c r="D457" s="1"/>
      <c r="E457" s="1"/>
      <c r="F457" s="1"/>
      <c r="G457" s="1"/>
      <c r="H457" s="1"/>
      <c r="I457" s="1"/>
      <c r="J457" s="1"/>
      <c r="K457" s="1"/>
      <c r="L457" s="1"/>
      <c r="M457" s="1"/>
      <c r="N457" s="1"/>
      <c r="O457" s="1"/>
      <c r="P457" s="1"/>
      <c r="Q457" s="1"/>
    </row>
    <row r="458" spans="2:17" ht="15.75" customHeight="1">
      <c r="B458" s="1"/>
      <c r="C458" s="1"/>
      <c r="D458" s="1"/>
      <c r="E458" s="1"/>
      <c r="F458" s="1"/>
      <c r="G458" s="1"/>
      <c r="H458" s="1"/>
      <c r="I458" s="1"/>
      <c r="J458" s="1"/>
      <c r="K458" s="1"/>
      <c r="L458" s="1"/>
      <c r="M458" s="1"/>
      <c r="N458" s="1"/>
      <c r="O458" s="1"/>
      <c r="P458" s="1"/>
      <c r="Q458" s="1"/>
    </row>
    <row r="459" spans="2:17" ht="15.75" customHeight="1">
      <c r="B459" s="1"/>
      <c r="C459" s="1"/>
      <c r="D459" s="1"/>
      <c r="E459" s="1"/>
      <c r="F459" s="1"/>
      <c r="G459" s="1"/>
      <c r="H459" s="1"/>
      <c r="I459" s="1"/>
      <c r="J459" s="1"/>
      <c r="K459" s="1"/>
      <c r="L459" s="1"/>
      <c r="M459" s="1"/>
      <c r="N459" s="1"/>
      <c r="O459" s="1"/>
      <c r="P459" s="1"/>
      <c r="Q459" s="1"/>
    </row>
    <row r="460" spans="2:17" ht="15.75" customHeight="1">
      <c r="B460" s="1"/>
      <c r="C460" s="1"/>
      <c r="D460" s="1"/>
      <c r="E460" s="1"/>
      <c r="F460" s="1"/>
      <c r="G460" s="1"/>
      <c r="H460" s="1"/>
      <c r="I460" s="1"/>
      <c r="J460" s="1"/>
      <c r="K460" s="1"/>
      <c r="L460" s="1"/>
      <c r="M460" s="1"/>
      <c r="N460" s="1"/>
      <c r="O460" s="1"/>
      <c r="P460" s="1"/>
      <c r="Q460" s="1"/>
    </row>
    <row r="461" spans="2:17" ht="15.75" customHeight="1">
      <c r="B461" s="1"/>
      <c r="C461" s="1"/>
      <c r="D461" s="1"/>
      <c r="E461" s="1"/>
      <c r="F461" s="1"/>
      <c r="G461" s="1"/>
      <c r="H461" s="1"/>
      <c r="I461" s="1"/>
      <c r="J461" s="1"/>
      <c r="K461" s="1"/>
      <c r="L461" s="1"/>
      <c r="M461" s="1"/>
      <c r="N461" s="1"/>
      <c r="O461" s="1"/>
      <c r="P461" s="1"/>
      <c r="Q461" s="1"/>
    </row>
    <row r="462" spans="2:17" ht="15.75" customHeight="1">
      <c r="B462" s="1"/>
      <c r="C462" s="1"/>
      <c r="D462" s="1"/>
      <c r="E462" s="1"/>
      <c r="F462" s="1"/>
      <c r="G462" s="1"/>
      <c r="H462" s="1"/>
      <c r="I462" s="1"/>
      <c r="J462" s="1"/>
      <c r="K462" s="1"/>
      <c r="L462" s="1"/>
      <c r="M462" s="1"/>
      <c r="N462" s="1"/>
      <c r="O462" s="1"/>
      <c r="P462" s="1"/>
      <c r="Q462" s="1"/>
    </row>
    <row r="463" spans="2:17" ht="15.75" customHeight="1">
      <c r="B463" s="1"/>
      <c r="C463" s="1"/>
      <c r="D463" s="1"/>
      <c r="E463" s="1"/>
      <c r="F463" s="1"/>
      <c r="G463" s="1"/>
      <c r="H463" s="1"/>
      <c r="I463" s="1"/>
      <c r="J463" s="1"/>
      <c r="K463" s="1"/>
      <c r="L463" s="1"/>
      <c r="M463" s="1"/>
      <c r="N463" s="1"/>
      <c r="O463" s="1"/>
      <c r="P463" s="1"/>
      <c r="Q463" s="1"/>
    </row>
    <row r="464" spans="2:17" ht="15.75" customHeight="1">
      <c r="B464" s="1"/>
      <c r="C464" s="1"/>
      <c r="D464" s="1"/>
      <c r="E464" s="1"/>
      <c r="F464" s="1"/>
      <c r="G464" s="1"/>
      <c r="H464" s="1"/>
      <c r="I464" s="1"/>
      <c r="J464" s="1"/>
      <c r="K464" s="1"/>
      <c r="L464" s="1"/>
      <c r="M464" s="1"/>
      <c r="N464" s="1"/>
      <c r="O464" s="1"/>
      <c r="P464" s="1"/>
      <c r="Q464" s="1"/>
    </row>
    <row r="465" spans="2:17" ht="15.75" customHeight="1">
      <c r="B465" s="1"/>
      <c r="C465" s="1"/>
      <c r="D465" s="1"/>
      <c r="E465" s="1"/>
      <c r="F465" s="1"/>
      <c r="G465" s="1"/>
      <c r="H465" s="1"/>
      <c r="I465" s="1"/>
      <c r="J465" s="1"/>
      <c r="K465" s="1"/>
      <c r="L465" s="1"/>
      <c r="M465" s="1"/>
      <c r="N465" s="1"/>
      <c r="O465" s="1"/>
      <c r="P465" s="1"/>
      <c r="Q465" s="1"/>
    </row>
    <row r="466" spans="2:17" ht="15.75" customHeight="1">
      <c r="B466" s="1"/>
      <c r="C466" s="1"/>
      <c r="D466" s="1"/>
      <c r="E466" s="1"/>
      <c r="F466" s="1"/>
      <c r="G466" s="1"/>
      <c r="H466" s="1"/>
      <c r="I466" s="1"/>
      <c r="J466" s="1"/>
      <c r="K466" s="1"/>
      <c r="L466" s="1"/>
      <c r="M466" s="1"/>
      <c r="N466" s="1"/>
      <c r="O466" s="1"/>
      <c r="P466" s="1"/>
      <c r="Q466" s="1"/>
    </row>
    <row r="467" spans="2:17" ht="15.75" customHeight="1">
      <c r="B467" s="1"/>
      <c r="C467" s="1"/>
      <c r="D467" s="1"/>
      <c r="E467" s="1"/>
      <c r="F467" s="1"/>
      <c r="G467" s="1"/>
      <c r="H467" s="1"/>
      <c r="I467" s="1"/>
      <c r="J467" s="1"/>
      <c r="K467" s="1"/>
      <c r="L467" s="1"/>
      <c r="M467" s="1"/>
      <c r="N467" s="1"/>
      <c r="O467" s="1"/>
      <c r="P467" s="1"/>
      <c r="Q467" s="1"/>
    </row>
    <row r="468" spans="2:17" ht="15.75" customHeight="1">
      <c r="B468" s="1"/>
      <c r="C468" s="1"/>
      <c r="D468" s="1"/>
      <c r="E468" s="1"/>
      <c r="F468" s="1"/>
      <c r="G468" s="1"/>
      <c r="H468" s="1"/>
      <c r="I468" s="1"/>
      <c r="J468" s="1"/>
      <c r="K468" s="1"/>
      <c r="L468" s="1"/>
      <c r="M468" s="1"/>
      <c r="N468" s="1"/>
      <c r="O468" s="1"/>
      <c r="P468" s="1"/>
      <c r="Q468" s="1"/>
    </row>
    <row r="469" spans="2:17" ht="15.75" customHeight="1">
      <c r="B469" s="1"/>
      <c r="C469" s="1"/>
      <c r="D469" s="1"/>
      <c r="E469" s="1"/>
      <c r="F469" s="1"/>
      <c r="G469" s="1"/>
      <c r="H469" s="1"/>
      <c r="I469" s="1"/>
      <c r="J469" s="1"/>
      <c r="K469" s="1"/>
      <c r="L469" s="1"/>
      <c r="M469" s="1"/>
      <c r="N469" s="1"/>
      <c r="O469" s="1"/>
      <c r="P469" s="1"/>
      <c r="Q469" s="1"/>
    </row>
    <row r="470" spans="2:17" ht="15.75" customHeight="1">
      <c r="B470" s="1"/>
      <c r="C470" s="1"/>
      <c r="D470" s="1"/>
      <c r="E470" s="1"/>
      <c r="F470" s="1"/>
      <c r="G470" s="1"/>
      <c r="H470" s="1"/>
      <c r="I470" s="1"/>
      <c r="J470" s="1"/>
      <c r="K470" s="1"/>
      <c r="L470" s="1"/>
      <c r="M470" s="1"/>
      <c r="N470" s="1"/>
      <c r="O470" s="1"/>
      <c r="P470" s="1"/>
      <c r="Q470" s="1"/>
    </row>
    <row r="471" spans="2:17" ht="15.75" customHeight="1">
      <c r="B471" s="1"/>
      <c r="C471" s="1"/>
      <c r="D471" s="1"/>
      <c r="E471" s="1"/>
      <c r="F471" s="1"/>
      <c r="G471" s="1"/>
      <c r="H471" s="1"/>
      <c r="I471" s="1"/>
      <c r="J471" s="1"/>
      <c r="K471" s="1"/>
      <c r="L471" s="1"/>
      <c r="M471" s="1"/>
      <c r="N471" s="1"/>
      <c r="O471" s="1"/>
      <c r="P471" s="1"/>
      <c r="Q471" s="1"/>
    </row>
    <row r="472" spans="2:17" ht="15.75" customHeight="1">
      <c r="B472" s="1"/>
      <c r="C472" s="1"/>
      <c r="D472" s="1"/>
      <c r="E472" s="1"/>
      <c r="F472" s="1"/>
      <c r="G472" s="1"/>
      <c r="H472" s="1"/>
      <c r="I472" s="1"/>
      <c r="J472" s="1"/>
      <c r="K472" s="1"/>
      <c r="L472" s="1"/>
      <c r="M472" s="1"/>
      <c r="N472" s="1"/>
      <c r="O472" s="1"/>
      <c r="P472" s="1"/>
      <c r="Q472" s="1"/>
    </row>
    <row r="473" spans="2:17" ht="15.75" customHeight="1">
      <c r="B473" s="1"/>
      <c r="C473" s="1"/>
      <c r="D473" s="1"/>
      <c r="E473" s="1"/>
      <c r="F473" s="1"/>
      <c r="G473" s="1"/>
      <c r="H473" s="1"/>
      <c r="I473" s="1"/>
      <c r="J473" s="1"/>
      <c r="K473" s="1"/>
      <c r="L473" s="1"/>
      <c r="M473" s="1"/>
      <c r="N473" s="1"/>
      <c r="O473" s="1"/>
      <c r="P473" s="1"/>
      <c r="Q473" s="1"/>
    </row>
    <row r="474" spans="2:17" ht="15.75" customHeight="1">
      <c r="B474" s="1"/>
      <c r="C474" s="1"/>
      <c r="D474" s="1"/>
      <c r="E474" s="1"/>
      <c r="F474" s="1"/>
      <c r="G474" s="1"/>
      <c r="H474" s="1"/>
      <c r="I474" s="1"/>
      <c r="J474" s="1"/>
      <c r="K474" s="1"/>
      <c r="L474" s="1"/>
      <c r="M474" s="1"/>
      <c r="N474" s="1"/>
      <c r="O474" s="1"/>
      <c r="P474" s="1"/>
      <c r="Q474" s="1"/>
    </row>
    <row r="475" spans="2:17" ht="15.75" customHeight="1">
      <c r="B475" s="1"/>
      <c r="C475" s="1"/>
      <c r="D475" s="1"/>
      <c r="E475" s="1"/>
      <c r="F475" s="1"/>
      <c r="G475" s="1"/>
      <c r="H475" s="1"/>
      <c r="I475" s="1"/>
      <c r="J475" s="1"/>
      <c r="K475" s="1"/>
      <c r="L475" s="1"/>
      <c r="M475" s="1"/>
      <c r="N475" s="1"/>
      <c r="O475" s="1"/>
      <c r="P475" s="1"/>
      <c r="Q475" s="1"/>
    </row>
    <row r="476" spans="2:17" ht="15.75" customHeight="1">
      <c r="B476" s="1"/>
      <c r="C476" s="1"/>
      <c r="D476" s="1"/>
      <c r="E476" s="1"/>
      <c r="F476" s="1"/>
      <c r="G476" s="1"/>
      <c r="H476" s="1"/>
      <c r="I476" s="1"/>
      <c r="J476" s="1"/>
      <c r="K476" s="1"/>
      <c r="L476" s="1"/>
      <c r="M476" s="1"/>
      <c r="N476" s="1"/>
      <c r="O476" s="1"/>
      <c r="P476" s="1"/>
      <c r="Q476" s="1"/>
    </row>
    <row r="477" spans="2:17" ht="15.75" customHeight="1">
      <c r="B477" s="1"/>
      <c r="C477" s="1"/>
      <c r="D477" s="1"/>
      <c r="E477" s="1"/>
      <c r="F477" s="1"/>
      <c r="G477" s="1"/>
      <c r="H477" s="1"/>
      <c r="I477" s="1"/>
      <c r="J477" s="1"/>
      <c r="K477" s="1"/>
      <c r="L477" s="1"/>
      <c r="M477" s="1"/>
      <c r="N477" s="1"/>
      <c r="O477" s="1"/>
      <c r="P477" s="1"/>
      <c r="Q477" s="1"/>
    </row>
    <row r="478" spans="2:17" ht="15.75" customHeight="1">
      <c r="B478" s="1"/>
      <c r="C478" s="1"/>
      <c r="D478" s="1"/>
      <c r="E478" s="1"/>
      <c r="F478" s="1"/>
      <c r="G478" s="1"/>
      <c r="H478" s="1"/>
      <c r="I478" s="1"/>
      <c r="J478" s="1"/>
      <c r="K478" s="1"/>
      <c r="L478" s="1"/>
      <c r="M478" s="1"/>
      <c r="N478" s="1"/>
      <c r="O478" s="1"/>
      <c r="P478" s="1"/>
      <c r="Q478" s="1"/>
    </row>
    <row r="479" spans="2:17" ht="15.75" customHeight="1">
      <c r="B479" s="1"/>
      <c r="C479" s="1"/>
      <c r="D479" s="1"/>
      <c r="E479" s="1"/>
      <c r="F479" s="1"/>
      <c r="G479" s="1"/>
      <c r="H479" s="1"/>
      <c r="I479" s="1"/>
      <c r="J479" s="1"/>
      <c r="K479" s="1"/>
      <c r="L479" s="1"/>
      <c r="M479" s="1"/>
      <c r="N479" s="1"/>
      <c r="O479" s="1"/>
      <c r="P479" s="1"/>
      <c r="Q479" s="1"/>
    </row>
    <row r="480" spans="2:17" ht="15.75" customHeight="1">
      <c r="B480" s="1"/>
      <c r="C480" s="1"/>
      <c r="D480" s="1"/>
      <c r="E480" s="1"/>
      <c r="F480" s="1"/>
      <c r="G480" s="1"/>
      <c r="H480" s="1"/>
      <c r="I480" s="1"/>
      <c r="J480" s="1"/>
      <c r="K480" s="1"/>
      <c r="L480" s="1"/>
      <c r="M480" s="1"/>
      <c r="N480" s="1"/>
      <c r="O480" s="1"/>
      <c r="P480" s="1"/>
      <c r="Q480" s="1"/>
    </row>
    <row r="481" spans="2:17" ht="15.75" customHeight="1">
      <c r="B481" s="1"/>
      <c r="C481" s="1"/>
      <c r="D481" s="1"/>
      <c r="E481" s="1"/>
      <c r="F481" s="1"/>
      <c r="G481" s="1"/>
      <c r="H481" s="1"/>
      <c r="I481" s="1"/>
      <c r="J481" s="1"/>
      <c r="K481" s="1"/>
      <c r="L481" s="1"/>
      <c r="M481" s="1"/>
      <c r="N481" s="1"/>
      <c r="O481" s="1"/>
      <c r="P481" s="1"/>
      <c r="Q481" s="1"/>
    </row>
    <row r="482" spans="2:17" ht="15.75" customHeight="1">
      <c r="B482" s="1"/>
      <c r="C482" s="1"/>
      <c r="D482" s="1"/>
      <c r="E482" s="1"/>
      <c r="F482" s="1"/>
      <c r="G482" s="1"/>
      <c r="H482" s="1"/>
      <c r="I482" s="1"/>
      <c r="J482" s="1"/>
      <c r="K482" s="1"/>
      <c r="L482" s="1"/>
      <c r="M482" s="1"/>
      <c r="N482" s="1"/>
      <c r="O482" s="1"/>
      <c r="P482" s="1"/>
      <c r="Q482" s="1"/>
    </row>
    <row r="483" spans="2:17" ht="15.75" customHeight="1">
      <c r="B483" s="1"/>
      <c r="C483" s="1"/>
      <c r="D483" s="1"/>
      <c r="E483" s="1"/>
      <c r="F483" s="1"/>
      <c r="G483" s="1"/>
      <c r="H483" s="1"/>
      <c r="I483" s="1"/>
      <c r="J483" s="1"/>
      <c r="K483" s="1"/>
      <c r="L483" s="1"/>
      <c r="M483" s="1"/>
      <c r="N483" s="1"/>
      <c r="O483" s="1"/>
      <c r="P483" s="1"/>
      <c r="Q483" s="1"/>
    </row>
    <row r="484" spans="2:17" ht="15.75" customHeight="1">
      <c r="B484" s="1"/>
      <c r="C484" s="1"/>
      <c r="D484" s="1"/>
      <c r="E484" s="1"/>
      <c r="F484" s="1"/>
      <c r="G484" s="1"/>
      <c r="H484" s="1"/>
      <c r="I484" s="1"/>
      <c r="J484" s="1"/>
      <c r="K484" s="1"/>
      <c r="L484" s="1"/>
      <c r="M484" s="1"/>
      <c r="N484" s="1"/>
      <c r="O484" s="1"/>
      <c r="P484" s="1"/>
      <c r="Q484" s="1"/>
    </row>
    <row r="485" spans="2:17" ht="15.75" customHeight="1">
      <c r="B485" s="1"/>
      <c r="C485" s="1"/>
      <c r="D485" s="1"/>
      <c r="E485" s="1"/>
      <c r="F485" s="1"/>
      <c r="G485" s="1"/>
      <c r="H485" s="1"/>
      <c r="I485" s="1"/>
      <c r="J485" s="1"/>
      <c r="K485" s="1"/>
      <c r="L485" s="1"/>
      <c r="M485" s="1"/>
      <c r="N485" s="1"/>
      <c r="O485" s="1"/>
      <c r="P485" s="1"/>
      <c r="Q485" s="1"/>
    </row>
    <row r="486" spans="2:17" ht="15.75" customHeight="1">
      <c r="B486" s="1"/>
      <c r="C486" s="1"/>
      <c r="D486" s="1"/>
      <c r="E486" s="1"/>
      <c r="F486" s="1"/>
      <c r="G486" s="1"/>
      <c r="H486" s="1"/>
      <c r="I486" s="1"/>
      <c r="J486" s="1"/>
      <c r="K486" s="1"/>
      <c r="L486" s="1"/>
      <c r="M486" s="1"/>
      <c r="N486" s="1"/>
      <c r="O486" s="1"/>
      <c r="P486" s="1"/>
      <c r="Q486" s="1"/>
    </row>
    <row r="487" spans="2:17" ht="15.75" customHeight="1">
      <c r="B487" s="1"/>
      <c r="C487" s="1"/>
      <c r="D487" s="1"/>
      <c r="E487" s="1"/>
      <c r="F487" s="1"/>
      <c r="G487" s="1"/>
      <c r="H487" s="1"/>
      <c r="I487" s="1"/>
      <c r="J487" s="1"/>
      <c r="K487" s="1"/>
      <c r="L487" s="1"/>
      <c r="M487" s="1"/>
      <c r="N487" s="1"/>
      <c r="O487" s="1"/>
      <c r="P487" s="1"/>
      <c r="Q487" s="1"/>
    </row>
    <row r="488" spans="2:17" ht="15.75" customHeight="1">
      <c r="B488" s="1"/>
      <c r="C488" s="1"/>
      <c r="D488" s="1"/>
      <c r="E488" s="1"/>
      <c r="F488" s="1"/>
      <c r="G488" s="1"/>
      <c r="H488" s="1"/>
      <c r="I488" s="1"/>
      <c r="J488" s="1"/>
      <c r="K488" s="1"/>
      <c r="L488" s="1"/>
      <c r="M488" s="1"/>
      <c r="N488" s="1"/>
      <c r="O488" s="1"/>
      <c r="P488" s="1"/>
      <c r="Q488" s="1"/>
    </row>
    <row r="489" spans="2:17" ht="15.75" customHeight="1">
      <c r="B489" s="1"/>
      <c r="C489" s="1"/>
      <c r="D489" s="1"/>
      <c r="E489" s="1"/>
      <c r="F489" s="1"/>
      <c r="G489" s="1"/>
      <c r="H489" s="1"/>
      <c r="I489" s="1"/>
      <c r="J489" s="1"/>
      <c r="K489" s="1"/>
      <c r="L489" s="1"/>
      <c r="M489" s="1"/>
      <c r="N489" s="1"/>
      <c r="O489" s="1"/>
      <c r="P489" s="1"/>
      <c r="Q489" s="1"/>
    </row>
    <row r="490" spans="2:17" ht="15.75" customHeight="1">
      <c r="B490" s="1"/>
      <c r="C490" s="1"/>
      <c r="D490" s="1"/>
      <c r="E490" s="1"/>
      <c r="F490" s="1"/>
      <c r="G490" s="1"/>
      <c r="H490" s="1"/>
      <c r="I490" s="1"/>
      <c r="J490" s="1"/>
      <c r="K490" s="1"/>
      <c r="L490" s="1"/>
      <c r="M490" s="1"/>
      <c r="N490" s="1"/>
      <c r="O490" s="1"/>
      <c r="P490" s="1"/>
      <c r="Q490" s="1"/>
    </row>
    <row r="491" spans="2:17" ht="15.75" customHeight="1">
      <c r="B491" s="1"/>
      <c r="C491" s="1"/>
      <c r="D491" s="1"/>
      <c r="E491" s="1"/>
      <c r="F491" s="1"/>
      <c r="G491" s="1"/>
      <c r="H491" s="1"/>
      <c r="I491" s="1"/>
      <c r="J491" s="1"/>
      <c r="K491" s="1"/>
      <c r="L491" s="1"/>
      <c r="M491" s="1"/>
      <c r="N491" s="1"/>
      <c r="O491" s="1"/>
      <c r="P491" s="1"/>
      <c r="Q491" s="1"/>
    </row>
    <row r="492" spans="2:17" ht="15.75" customHeight="1">
      <c r="B492" s="1"/>
      <c r="C492" s="1"/>
      <c r="D492" s="1"/>
      <c r="E492" s="1"/>
      <c r="F492" s="1"/>
      <c r="G492" s="1"/>
      <c r="H492" s="1"/>
      <c r="I492" s="1"/>
      <c r="J492" s="1"/>
      <c r="K492" s="1"/>
      <c r="L492" s="1"/>
      <c r="M492" s="1"/>
      <c r="N492" s="1"/>
      <c r="O492" s="1"/>
      <c r="P492" s="1"/>
      <c r="Q492" s="1"/>
    </row>
    <row r="493" spans="2:17" ht="15.75" customHeight="1">
      <c r="B493" s="1"/>
      <c r="C493" s="1"/>
      <c r="D493" s="1"/>
      <c r="E493" s="1"/>
      <c r="F493" s="1"/>
      <c r="G493" s="1"/>
      <c r="H493" s="1"/>
      <c r="I493" s="1"/>
      <c r="J493" s="1"/>
      <c r="K493" s="1"/>
      <c r="L493" s="1"/>
      <c r="M493" s="1"/>
      <c r="N493" s="1"/>
      <c r="O493" s="1"/>
      <c r="P493" s="1"/>
      <c r="Q493" s="1"/>
    </row>
    <row r="494" spans="2:17" ht="15.75" customHeight="1">
      <c r="B494" s="1"/>
      <c r="C494" s="1"/>
      <c r="D494" s="1"/>
      <c r="E494" s="1"/>
      <c r="F494" s="1"/>
      <c r="G494" s="1"/>
      <c r="H494" s="1"/>
      <c r="I494" s="1"/>
      <c r="J494" s="1"/>
      <c r="K494" s="1"/>
      <c r="L494" s="1"/>
      <c r="M494" s="1"/>
      <c r="N494" s="1"/>
      <c r="O494" s="1"/>
      <c r="P494" s="1"/>
      <c r="Q494" s="1"/>
    </row>
    <row r="495" spans="2:17" ht="15.75" customHeight="1">
      <c r="B495" s="1"/>
      <c r="C495" s="1"/>
      <c r="D495" s="1"/>
      <c r="E495" s="1"/>
      <c r="F495" s="1"/>
      <c r="G495" s="1"/>
      <c r="H495" s="1"/>
      <c r="I495" s="1"/>
      <c r="J495" s="1"/>
      <c r="K495" s="1"/>
      <c r="L495" s="1"/>
      <c r="M495" s="1"/>
      <c r="N495" s="1"/>
      <c r="O495" s="1"/>
      <c r="P495" s="1"/>
      <c r="Q495" s="1"/>
    </row>
    <row r="496" spans="2:17" ht="15.75" customHeight="1">
      <c r="B496" s="1"/>
      <c r="C496" s="1"/>
      <c r="D496" s="1"/>
      <c r="E496" s="1"/>
      <c r="F496" s="1"/>
      <c r="G496" s="1"/>
      <c r="H496" s="1"/>
      <c r="I496" s="1"/>
      <c r="J496" s="1"/>
      <c r="K496" s="1"/>
      <c r="L496" s="1"/>
      <c r="M496" s="1"/>
      <c r="N496" s="1"/>
      <c r="O496" s="1"/>
      <c r="P496" s="1"/>
      <c r="Q496" s="1"/>
    </row>
    <row r="497" spans="2:17" ht="15.75" customHeight="1">
      <c r="B497" s="1"/>
      <c r="C497" s="1"/>
      <c r="D497" s="1"/>
      <c r="E497" s="1"/>
      <c r="F497" s="1"/>
      <c r="G497" s="1"/>
      <c r="H497" s="1"/>
      <c r="I497" s="1"/>
      <c r="J497" s="1"/>
      <c r="K497" s="1"/>
      <c r="L497" s="1"/>
      <c r="M497" s="1"/>
      <c r="N497" s="1"/>
      <c r="O497" s="1"/>
      <c r="P497" s="1"/>
      <c r="Q497" s="1"/>
    </row>
    <row r="498" spans="2:17" ht="15.75" customHeight="1">
      <c r="B498" s="1"/>
      <c r="C498" s="1"/>
      <c r="D498" s="1"/>
      <c r="E498" s="1"/>
      <c r="F498" s="1"/>
      <c r="G498" s="1"/>
      <c r="H498" s="1"/>
      <c r="I498" s="1"/>
      <c r="J498" s="1"/>
      <c r="K498" s="1"/>
      <c r="L498" s="1"/>
      <c r="M498" s="1"/>
      <c r="N498" s="1"/>
      <c r="O498" s="1"/>
      <c r="P498" s="1"/>
      <c r="Q498" s="1"/>
    </row>
    <row r="499" spans="2:17" ht="15.75" customHeight="1">
      <c r="B499" s="1"/>
      <c r="C499" s="1"/>
      <c r="D499" s="1"/>
      <c r="E499" s="1"/>
      <c r="F499" s="1"/>
      <c r="G499" s="1"/>
      <c r="H499" s="1"/>
      <c r="I499" s="1"/>
      <c r="J499" s="1"/>
      <c r="K499" s="1"/>
      <c r="L499" s="1"/>
      <c r="M499" s="1"/>
      <c r="N499" s="1"/>
      <c r="O499" s="1"/>
      <c r="P499" s="1"/>
      <c r="Q499" s="1"/>
    </row>
    <row r="500" spans="2:17" ht="15.75" customHeight="1">
      <c r="B500" s="1"/>
      <c r="C500" s="1"/>
      <c r="D500" s="1"/>
      <c r="E500" s="1"/>
      <c r="F500" s="1"/>
      <c r="G500" s="1"/>
      <c r="H500" s="1"/>
      <c r="I500" s="1"/>
      <c r="J500" s="1"/>
      <c r="K500" s="1"/>
      <c r="L500" s="1"/>
      <c r="M500" s="1"/>
      <c r="N500" s="1"/>
      <c r="O500" s="1"/>
      <c r="P500" s="1"/>
      <c r="Q500" s="1"/>
    </row>
    <row r="501" spans="2:17" ht="15.75" customHeight="1">
      <c r="B501" s="1"/>
      <c r="C501" s="1"/>
      <c r="D501" s="1"/>
      <c r="E501" s="1"/>
      <c r="F501" s="1"/>
      <c r="G501" s="1"/>
      <c r="H501" s="1"/>
      <c r="I501" s="1"/>
      <c r="J501" s="1"/>
      <c r="K501" s="1"/>
      <c r="L501" s="1"/>
      <c r="M501" s="1"/>
      <c r="N501" s="1"/>
      <c r="O501" s="1"/>
      <c r="P501" s="1"/>
      <c r="Q501" s="1"/>
    </row>
    <row r="502" spans="2:17" ht="15.75" customHeight="1">
      <c r="B502" s="1"/>
      <c r="C502" s="1"/>
      <c r="D502" s="1"/>
      <c r="E502" s="1"/>
      <c r="F502" s="1"/>
      <c r="G502" s="1"/>
      <c r="H502" s="1"/>
      <c r="I502" s="1"/>
      <c r="J502" s="1"/>
      <c r="K502" s="1"/>
      <c r="L502" s="1"/>
      <c r="M502" s="1"/>
      <c r="N502" s="1"/>
      <c r="O502" s="1"/>
      <c r="P502" s="1"/>
      <c r="Q502" s="1"/>
    </row>
    <row r="503" spans="2:17" ht="15.75" customHeight="1">
      <c r="B503" s="1"/>
      <c r="C503" s="1"/>
      <c r="D503" s="1"/>
      <c r="E503" s="1"/>
      <c r="F503" s="1"/>
      <c r="G503" s="1"/>
      <c r="H503" s="1"/>
      <c r="I503" s="1"/>
      <c r="J503" s="1"/>
      <c r="K503" s="1"/>
      <c r="L503" s="1"/>
      <c r="M503" s="1"/>
      <c r="N503" s="1"/>
      <c r="O503" s="1"/>
      <c r="P503" s="1"/>
      <c r="Q503" s="1"/>
    </row>
    <row r="504" spans="2:17" ht="15.75" customHeight="1">
      <c r="B504" s="1"/>
      <c r="C504" s="1"/>
      <c r="D504" s="1"/>
      <c r="E504" s="1"/>
      <c r="F504" s="1"/>
      <c r="G504" s="1"/>
      <c r="H504" s="1"/>
      <c r="I504" s="1"/>
      <c r="J504" s="1"/>
      <c r="K504" s="1"/>
      <c r="L504" s="1"/>
      <c r="M504" s="1"/>
      <c r="N504" s="1"/>
      <c r="O504" s="1"/>
      <c r="P504" s="1"/>
      <c r="Q504" s="1"/>
    </row>
    <row r="505" spans="2:17" ht="15.75" customHeight="1">
      <c r="B505" s="1"/>
      <c r="C505" s="1"/>
      <c r="D505" s="1"/>
      <c r="E505" s="1"/>
      <c r="F505" s="1"/>
      <c r="G505" s="1"/>
      <c r="H505" s="1"/>
      <c r="I505" s="1"/>
      <c r="J505" s="1"/>
      <c r="K505" s="1"/>
      <c r="L505" s="1"/>
      <c r="M505" s="1"/>
      <c r="N505" s="1"/>
      <c r="O505" s="1"/>
      <c r="P505" s="1"/>
      <c r="Q505" s="1"/>
    </row>
    <row r="506" spans="2:17" ht="15.75" customHeight="1">
      <c r="B506" s="1"/>
      <c r="C506" s="1"/>
      <c r="D506" s="1"/>
      <c r="E506" s="1"/>
      <c r="F506" s="1"/>
      <c r="G506" s="1"/>
      <c r="H506" s="1"/>
      <c r="I506" s="1"/>
      <c r="J506" s="1"/>
      <c r="K506" s="1"/>
      <c r="L506" s="1"/>
      <c r="M506" s="1"/>
      <c r="N506" s="1"/>
      <c r="O506" s="1"/>
      <c r="P506" s="1"/>
      <c r="Q506" s="1"/>
    </row>
    <row r="507" spans="2:17" ht="15.75" customHeight="1">
      <c r="B507" s="1"/>
      <c r="C507" s="1"/>
      <c r="D507" s="1"/>
      <c r="E507" s="1"/>
      <c r="F507" s="1"/>
      <c r="G507" s="1"/>
      <c r="H507" s="1"/>
      <c r="I507" s="1"/>
      <c r="J507" s="1"/>
      <c r="K507" s="1"/>
      <c r="L507" s="1"/>
      <c r="M507" s="1"/>
      <c r="N507" s="1"/>
      <c r="O507" s="1"/>
      <c r="P507" s="1"/>
      <c r="Q507" s="1"/>
    </row>
    <row r="508" spans="2:17" ht="15.75" customHeight="1">
      <c r="B508" s="1"/>
      <c r="C508" s="1"/>
      <c r="D508" s="1"/>
      <c r="E508" s="1"/>
      <c r="F508" s="1"/>
      <c r="G508" s="1"/>
      <c r="H508" s="1"/>
      <c r="I508" s="1"/>
      <c r="J508" s="1"/>
      <c r="K508" s="1"/>
      <c r="L508" s="1"/>
      <c r="M508" s="1"/>
      <c r="N508" s="1"/>
      <c r="O508" s="1"/>
      <c r="P508" s="1"/>
      <c r="Q508" s="1"/>
    </row>
    <row r="509" spans="2:17" ht="15.75" customHeight="1">
      <c r="B509" s="1"/>
      <c r="C509" s="1"/>
      <c r="D509" s="1"/>
      <c r="E509" s="1"/>
      <c r="F509" s="1"/>
      <c r="G509" s="1"/>
      <c r="H509" s="1"/>
      <c r="I509" s="1"/>
      <c r="J509" s="1"/>
      <c r="K509" s="1"/>
      <c r="L509" s="1"/>
      <c r="M509" s="1"/>
      <c r="N509" s="1"/>
      <c r="O509" s="1"/>
      <c r="P509" s="1"/>
      <c r="Q509" s="1"/>
    </row>
    <row r="510" spans="2:17" ht="15.75" customHeight="1">
      <c r="B510" s="1"/>
      <c r="C510" s="1"/>
      <c r="D510" s="1"/>
      <c r="E510" s="1"/>
      <c r="F510" s="1"/>
      <c r="G510" s="1"/>
      <c r="H510" s="1"/>
      <c r="I510" s="1"/>
      <c r="J510" s="1"/>
      <c r="K510" s="1"/>
      <c r="L510" s="1"/>
      <c r="M510" s="1"/>
      <c r="N510" s="1"/>
      <c r="O510" s="1"/>
      <c r="P510" s="1"/>
      <c r="Q510" s="1"/>
    </row>
    <row r="511" spans="2:17" ht="15.75" customHeight="1">
      <c r="B511" s="1"/>
      <c r="C511" s="1"/>
      <c r="D511" s="1"/>
      <c r="E511" s="1"/>
      <c r="F511" s="1"/>
      <c r="G511" s="1"/>
      <c r="H511" s="1"/>
      <c r="I511" s="1"/>
      <c r="J511" s="1"/>
      <c r="K511" s="1"/>
      <c r="L511" s="1"/>
      <c r="M511" s="1"/>
      <c r="N511" s="1"/>
      <c r="O511" s="1"/>
      <c r="P511" s="1"/>
      <c r="Q511" s="1"/>
    </row>
    <row r="512" spans="2:17" ht="15.75" customHeight="1">
      <c r="B512" s="1"/>
      <c r="C512" s="1"/>
      <c r="D512" s="1"/>
      <c r="E512" s="1"/>
      <c r="F512" s="1"/>
      <c r="G512" s="1"/>
      <c r="H512" s="1"/>
      <c r="I512" s="1"/>
      <c r="J512" s="1"/>
      <c r="K512" s="1"/>
      <c r="L512" s="1"/>
      <c r="M512" s="1"/>
      <c r="N512" s="1"/>
      <c r="O512" s="1"/>
      <c r="P512" s="1"/>
      <c r="Q512" s="1"/>
    </row>
    <row r="513" spans="2:17" ht="15.75" customHeight="1">
      <c r="B513" s="1"/>
      <c r="C513" s="1"/>
      <c r="D513" s="1"/>
      <c r="E513" s="1"/>
      <c r="F513" s="1"/>
      <c r="G513" s="1"/>
      <c r="H513" s="1"/>
      <c r="I513" s="1"/>
      <c r="J513" s="1"/>
      <c r="K513" s="1"/>
      <c r="L513" s="1"/>
      <c r="M513" s="1"/>
      <c r="N513" s="1"/>
      <c r="O513" s="1"/>
      <c r="P513" s="1"/>
      <c r="Q513" s="1"/>
    </row>
    <row r="514" spans="2:17" ht="15.75" customHeight="1">
      <c r="B514" s="1"/>
      <c r="C514" s="1"/>
      <c r="D514" s="1"/>
      <c r="E514" s="1"/>
      <c r="F514" s="1"/>
      <c r="G514" s="1"/>
      <c r="H514" s="1"/>
      <c r="I514" s="1"/>
      <c r="J514" s="1"/>
      <c r="K514" s="1"/>
      <c r="L514" s="1"/>
      <c r="M514" s="1"/>
      <c r="N514" s="1"/>
      <c r="O514" s="1"/>
      <c r="P514" s="1"/>
      <c r="Q514" s="1"/>
    </row>
    <row r="515" spans="2:17" ht="15.75" customHeight="1">
      <c r="B515" s="1"/>
      <c r="C515" s="1"/>
      <c r="D515" s="1"/>
      <c r="E515" s="1"/>
      <c r="F515" s="1"/>
      <c r="G515" s="1"/>
      <c r="H515" s="1"/>
      <c r="I515" s="1"/>
      <c r="J515" s="1"/>
      <c r="K515" s="1"/>
      <c r="L515" s="1"/>
      <c r="M515" s="1"/>
      <c r="N515" s="1"/>
      <c r="O515" s="1"/>
      <c r="P515" s="1"/>
      <c r="Q515" s="1"/>
    </row>
    <row r="516" spans="2:17" ht="15.75" customHeight="1">
      <c r="B516" s="1"/>
      <c r="C516" s="1"/>
      <c r="D516" s="1"/>
      <c r="E516" s="1"/>
      <c r="F516" s="1"/>
      <c r="G516" s="1"/>
      <c r="H516" s="1"/>
      <c r="I516" s="1"/>
      <c r="J516" s="1"/>
      <c r="K516" s="1"/>
      <c r="L516" s="1"/>
      <c r="M516" s="1"/>
      <c r="N516" s="1"/>
      <c r="O516" s="1"/>
      <c r="P516" s="1"/>
      <c r="Q516" s="1"/>
    </row>
    <row r="517" spans="2:17" ht="15.75" customHeight="1">
      <c r="B517" s="1"/>
      <c r="C517" s="1"/>
      <c r="D517" s="1"/>
      <c r="E517" s="1"/>
      <c r="F517" s="1"/>
      <c r="G517" s="1"/>
      <c r="H517" s="1"/>
      <c r="I517" s="1"/>
      <c r="J517" s="1"/>
      <c r="K517" s="1"/>
      <c r="L517" s="1"/>
      <c r="M517" s="1"/>
      <c r="N517" s="1"/>
      <c r="O517" s="1"/>
      <c r="P517" s="1"/>
      <c r="Q517" s="1"/>
    </row>
    <row r="518" spans="2:17" ht="15.75" customHeight="1">
      <c r="B518" s="1"/>
      <c r="C518" s="1"/>
      <c r="D518" s="1"/>
      <c r="E518" s="1"/>
      <c r="F518" s="1"/>
      <c r="G518" s="1"/>
      <c r="H518" s="1"/>
      <c r="I518" s="1"/>
      <c r="J518" s="1"/>
      <c r="K518" s="1"/>
      <c r="L518" s="1"/>
      <c r="M518" s="1"/>
      <c r="N518" s="1"/>
      <c r="O518" s="1"/>
      <c r="P518" s="1"/>
      <c r="Q518" s="1"/>
    </row>
    <row r="519" spans="2:17" ht="15.75" customHeight="1">
      <c r="B519" s="1"/>
      <c r="C519" s="1"/>
      <c r="D519" s="1"/>
      <c r="E519" s="1"/>
      <c r="F519" s="1"/>
      <c r="G519" s="1"/>
      <c r="H519" s="1"/>
      <c r="I519" s="1"/>
      <c r="J519" s="1"/>
      <c r="K519" s="1"/>
      <c r="L519" s="1"/>
      <c r="M519" s="1"/>
      <c r="N519" s="1"/>
      <c r="O519" s="1"/>
      <c r="P519" s="1"/>
      <c r="Q519" s="1"/>
    </row>
    <row r="520" spans="2:17" ht="15.75" customHeight="1">
      <c r="B520" s="1"/>
      <c r="C520" s="1"/>
      <c r="D520" s="1"/>
      <c r="E520" s="1"/>
      <c r="F520" s="1"/>
      <c r="G520" s="1"/>
      <c r="H520" s="1"/>
      <c r="I520" s="1"/>
      <c r="J520" s="1"/>
      <c r="K520" s="1"/>
      <c r="L520" s="1"/>
      <c r="M520" s="1"/>
      <c r="N520" s="1"/>
      <c r="O520" s="1"/>
      <c r="P520" s="1"/>
      <c r="Q520" s="1"/>
    </row>
    <row r="521" spans="2:17" ht="15.75" customHeight="1">
      <c r="B521" s="1"/>
      <c r="C521" s="1"/>
      <c r="D521" s="1"/>
      <c r="E521" s="1"/>
      <c r="F521" s="1"/>
      <c r="G521" s="1"/>
      <c r="H521" s="1"/>
      <c r="I521" s="1"/>
      <c r="J521" s="1"/>
      <c r="K521" s="1"/>
      <c r="L521" s="1"/>
      <c r="M521" s="1"/>
      <c r="N521" s="1"/>
      <c r="O521" s="1"/>
      <c r="P521" s="1"/>
      <c r="Q521" s="1"/>
    </row>
    <row r="522" spans="2:17" ht="15.75" customHeight="1">
      <c r="B522" s="1"/>
      <c r="C522" s="1"/>
      <c r="D522" s="1"/>
      <c r="E522" s="1"/>
      <c r="F522" s="1"/>
      <c r="G522" s="1"/>
      <c r="H522" s="1"/>
      <c r="I522" s="1"/>
      <c r="J522" s="1"/>
      <c r="K522" s="1"/>
      <c r="L522" s="1"/>
      <c r="M522" s="1"/>
      <c r="N522" s="1"/>
      <c r="O522" s="1"/>
      <c r="P522" s="1"/>
      <c r="Q522" s="1"/>
    </row>
    <row r="523" spans="2:17" ht="15.75" customHeight="1">
      <c r="B523" s="1"/>
      <c r="C523" s="1"/>
      <c r="D523" s="1"/>
      <c r="E523" s="1"/>
      <c r="F523" s="1"/>
      <c r="G523" s="1"/>
      <c r="H523" s="1"/>
      <c r="I523" s="1"/>
      <c r="J523" s="1"/>
      <c r="K523" s="1"/>
      <c r="L523" s="1"/>
      <c r="M523" s="1"/>
      <c r="N523" s="1"/>
      <c r="O523" s="1"/>
      <c r="P523" s="1"/>
      <c r="Q523" s="1"/>
    </row>
    <row r="524" spans="2:17" ht="15.75" customHeight="1">
      <c r="B524" s="1"/>
      <c r="C524" s="1"/>
      <c r="D524" s="1"/>
      <c r="E524" s="1"/>
      <c r="F524" s="1"/>
      <c r="G524" s="1"/>
      <c r="H524" s="1"/>
      <c r="I524" s="1"/>
      <c r="J524" s="1"/>
      <c r="K524" s="1"/>
      <c r="L524" s="1"/>
      <c r="M524" s="1"/>
      <c r="N524" s="1"/>
      <c r="O524" s="1"/>
      <c r="P524" s="1"/>
      <c r="Q524" s="1"/>
    </row>
    <row r="525" spans="2:17" ht="15.75" customHeight="1">
      <c r="B525" s="1"/>
      <c r="C525" s="1"/>
      <c r="D525" s="1"/>
      <c r="E525" s="1"/>
      <c r="F525" s="1"/>
      <c r="G525" s="1"/>
      <c r="H525" s="1"/>
      <c r="I525" s="1"/>
      <c r="J525" s="1"/>
      <c r="K525" s="1"/>
      <c r="L525" s="1"/>
      <c r="M525" s="1"/>
      <c r="N525" s="1"/>
      <c r="O525" s="1"/>
      <c r="P525" s="1"/>
      <c r="Q525" s="1"/>
    </row>
    <row r="526" spans="2:17" ht="15.75" customHeight="1">
      <c r="B526" s="1"/>
      <c r="C526" s="1"/>
      <c r="D526" s="1"/>
      <c r="E526" s="1"/>
      <c r="F526" s="1"/>
      <c r="G526" s="1"/>
      <c r="H526" s="1"/>
      <c r="I526" s="1"/>
      <c r="J526" s="1"/>
      <c r="K526" s="1"/>
      <c r="L526" s="1"/>
      <c r="M526" s="1"/>
      <c r="N526" s="1"/>
      <c r="O526" s="1"/>
      <c r="P526" s="1"/>
      <c r="Q526" s="1"/>
    </row>
    <row r="527" spans="2:17" ht="15.75" customHeight="1">
      <c r="B527" s="1"/>
      <c r="C527" s="1"/>
      <c r="D527" s="1"/>
      <c r="E527" s="1"/>
      <c r="F527" s="1"/>
      <c r="G527" s="1"/>
      <c r="H527" s="1"/>
      <c r="I527" s="1"/>
      <c r="J527" s="1"/>
      <c r="K527" s="1"/>
      <c r="L527" s="1"/>
      <c r="M527" s="1"/>
      <c r="N527" s="1"/>
      <c r="O527" s="1"/>
      <c r="P527" s="1"/>
      <c r="Q527" s="1"/>
    </row>
    <row r="528" spans="2:17" ht="15.75" customHeight="1">
      <c r="B528" s="1"/>
      <c r="C528" s="1"/>
      <c r="D528" s="1"/>
      <c r="E528" s="1"/>
      <c r="F528" s="1"/>
      <c r="G528" s="1"/>
      <c r="H528" s="1"/>
      <c r="I528" s="1"/>
      <c r="J528" s="1"/>
      <c r="K528" s="1"/>
      <c r="L528" s="1"/>
      <c r="M528" s="1"/>
      <c r="N528" s="1"/>
      <c r="O528" s="1"/>
      <c r="P528" s="1"/>
      <c r="Q528" s="1"/>
    </row>
    <row r="529" spans="2:17" ht="15.75" customHeight="1">
      <c r="B529" s="1"/>
      <c r="C529" s="1"/>
      <c r="D529" s="1"/>
      <c r="E529" s="1"/>
      <c r="F529" s="1"/>
      <c r="G529" s="1"/>
      <c r="H529" s="1"/>
      <c r="I529" s="1"/>
      <c r="J529" s="1"/>
      <c r="K529" s="1"/>
      <c r="L529" s="1"/>
      <c r="M529" s="1"/>
      <c r="N529" s="1"/>
      <c r="O529" s="1"/>
      <c r="P529" s="1"/>
      <c r="Q529" s="1"/>
    </row>
    <row r="530" spans="2:17" ht="15.75" customHeight="1">
      <c r="B530" s="1"/>
      <c r="C530" s="1"/>
      <c r="D530" s="1"/>
      <c r="E530" s="1"/>
      <c r="F530" s="1"/>
      <c r="G530" s="1"/>
      <c r="H530" s="1"/>
      <c r="I530" s="1"/>
      <c r="J530" s="1"/>
      <c r="K530" s="1"/>
      <c r="L530" s="1"/>
      <c r="M530" s="1"/>
      <c r="N530" s="1"/>
      <c r="O530" s="1"/>
      <c r="P530" s="1"/>
      <c r="Q530" s="1"/>
    </row>
    <row r="531" spans="2:17" ht="15.75" customHeight="1">
      <c r="B531" s="1"/>
      <c r="C531" s="1"/>
      <c r="D531" s="1"/>
      <c r="E531" s="1"/>
      <c r="F531" s="1"/>
      <c r="G531" s="1"/>
      <c r="H531" s="1"/>
      <c r="I531" s="1"/>
      <c r="J531" s="1"/>
      <c r="K531" s="1"/>
      <c r="L531" s="1"/>
      <c r="M531" s="1"/>
      <c r="N531" s="1"/>
      <c r="O531" s="1"/>
      <c r="P531" s="1"/>
      <c r="Q531" s="1"/>
    </row>
    <row r="532" spans="2:17" ht="15.75" customHeight="1">
      <c r="B532" s="1"/>
      <c r="C532" s="1"/>
      <c r="D532" s="1"/>
      <c r="E532" s="1"/>
      <c r="F532" s="1"/>
      <c r="G532" s="1"/>
      <c r="H532" s="1"/>
      <c r="I532" s="1"/>
      <c r="J532" s="1"/>
      <c r="K532" s="1"/>
      <c r="L532" s="1"/>
      <c r="M532" s="1"/>
      <c r="N532" s="1"/>
      <c r="O532" s="1"/>
      <c r="P532" s="1"/>
      <c r="Q532" s="1"/>
    </row>
    <row r="533" spans="2:17" ht="15.75" customHeight="1">
      <c r="B533" s="1"/>
      <c r="C533" s="1"/>
      <c r="D533" s="1"/>
      <c r="E533" s="1"/>
      <c r="F533" s="1"/>
      <c r="G533" s="1"/>
      <c r="H533" s="1"/>
      <c r="I533" s="1"/>
      <c r="J533" s="1"/>
      <c r="K533" s="1"/>
      <c r="L533" s="1"/>
      <c r="M533" s="1"/>
      <c r="N533" s="1"/>
      <c r="O533" s="1"/>
      <c r="P533" s="1"/>
      <c r="Q533" s="1"/>
    </row>
    <row r="534" spans="2:17" ht="15.75" customHeight="1">
      <c r="B534" s="1"/>
      <c r="C534" s="1"/>
      <c r="D534" s="1"/>
      <c r="E534" s="1"/>
      <c r="F534" s="1"/>
      <c r="G534" s="1"/>
      <c r="H534" s="1"/>
      <c r="I534" s="1"/>
      <c r="J534" s="1"/>
      <c r="K534" s="1"/>
      <c r="L534" s="1"/>
      <c r="M534" s="1"/>
      <c r="N534" s="1"/>
      <c r="O534" s="1"/>
      <c r="P534" s="1"/>
      <c r="Q534" s="1"/>
    </row>
    <row r="535" spans="2:17" ht="15.75" customHeight="1">
      <c r="B535" s="1"/>
      <c r="C535" s="1"/>
      <c r="D535" s="1"/>
      <c r="E535" s="1"/>
      <c r="F535" s="1"/>
      <c r="G535" s="1"/>
      <c r="H535" s="1"/>
      <c r="I535" s="1"/>
      <c r="J535" s="1"/>
      <c r="K535" s="1"/>
      <c r="L535" s="1"/>
      <c r="M535" s="1"/>
      <c r="N535" s="1"/>
      <c r="O535" s="1"/>
      <c r="P535" s="1"/>
      <c r="Q535" s="1"/>
    </row>
    <row r="536" spans="2:17" ht="15.75" customHeight="1">
      <c r="B536" s="1"/>
      <c r="C536" s="1"/>
      <c r="D536" s="1"/>
      <c r="E536" s="1"/>
      <c r="F536" s="1"/>
      <c r="G536" s="1"/>
      <c r="H536" s="1"/>
      <c r="I536" s="1"/>
      <c r="J536" s="1"/>
      <c r="K536" s="1"/>
      <c r="L536" s="1"/>
      <c r="M536" s="1"/>
      <c r="N536" s="1"/>
      <c r="O536" s="1"/>
      <c r="P536" s="1"/>
      <c r="Q536" s="1"/>
    </row>
    <row r="537" spans="2:17" ht="15.75" customHeight="1">
      <c r="B537" s="1"/>
      <c r="C537" s="1"/>
      <c r="D537" s="1"/>
      <c r="E537" s="1"/>
      <c r="F537" s="1"/>
      <c r="G537" s="1"/>
      <c r="H537" s="1"/>
      <c r="I537" s="1"/>
      <c r="J537" s="1"/>
      <c r="K537" s="1"/>
      <c r="L537" s="1"/>
      <c r="M537" s="1"/>
      <c r="N537" s="1"/>
      <c r="O537" s="1"/>
      <c r="P537" s="1"/>
      <c r="Q537" s="1"/>
    </row>
    <row r="538" spans="2:17" ht="15.75" customHeight="1">
      <c r="B538" s="1"/>
      <c r="C538" s="1"/>
      <c r="D538" s="1"/>
      <c r="E538" s="1"/>
      <c r="F538" s="1"/>
      <c r="G538" s="1"/>
      <c r="H538" s="1"/>
      <c r="I538" s="1"/>
      <c r="J538" s="1"/>
      <c r="K538" s="1"/>
      <c r="L538" s="1"/>
      <c r="M538" s="1"/>
      <c r="N538" s="1"/>
      <c r="O538" s="1"/>
      <c r="P538" s="1"/>
      <c r="Q538" s="1"/>
    </row>
    <row r="539" spans="2:17" ht="15.75" customHeight="1">
      <c r="B539" s="1"/>
      <c r="C539" s="1"/>
      <c r="D539" s="1"/>
      <c r="E539" s="1"/>
      <c r="F539" s="1"/>
      <c r="G539" s="1"/>
      <c r="H539" s="1"/>
      <c r="I539" s="1"/>
      <c r="J539" s="1"/>
      <c r="K539" s="1"/>
      <c r="L539" s="1"/>
      <c r="M539" s="1"/>
      <c r="N539" s="1"/>
      <c r="O539" s="1"/>
      <c r="P539" s="1"/>
      <c r="Q539" s="1"/>
    </row>
    <row r="540" spans="2:17" ht="15.75" customHeight="1">
      <c r="B540" s="1"/>
      <c r="C540" s="1"/>
      <c r="D540" s="1"/>
      <c r="E540" s="1"/>
      <c r="F540" s="1"/>
      <c r="G540" s="1"/>
      <c r="H540" s="1"/>
      <c r="I540" s="1"/>
      <c r="J540" s="1"/>
      <c r="K540" s="1"/>
      <c r="L540" s="1"/>
      <c r="M540" s="1"/>
      <c r="N540" s="1"/>
      <c r="O540" s="1"/>
      <c r="P540" s="1"/>
      <c r="Q540" s="1"/>
    </row>
    <row r="541" spans="2:17" ht="15.75" customHeight="1">
      <c r="B541" s="1"/>
      <c r="C541" s="1"/>
      <c r="D541" s="1"/>
      <c r="E541" s="1"/>
      <c r="F541" s="1"/>
      <c r="G541" s="1"/>
      <c r="H541" s="1"/>
      <c r="I541" s="1"/>
      <c r="J541" s="1"/>
      <c r="K541" s="1"/>
      <c r="L541" s="1"/>
      <c r="M541" s="1"/>
      <c r="N541" s="1"/>
      <c r="O541" s="1"/>
      <c r="P541" s="1"/>
      <c r="Q541" s="1"/>
    </row>
    <row r="542" spans="2:17" ht="15.75" customHeight="1">
      <c r="B542" s="1"/>
      <c r="C542" s="1"/>
      <c r="D542" s="1"/>
      <c r="E542" s="1"/>
      <c r="F542" s="1"/>
      <c r="G542" s="1"/>
      <c r="H542" s="1"/>
      <c r="I542" s="1"/>
      <c r="J542" s="1"/>
      <c r="K542" s="1"/>
      <c r="L542" s="1"/>
      <c r="M542" s="1"/>
      <c r="N542" s="1"/>
      <c r="O542" s="1"/>
      <c r="P542" s="1"/>
      <c r="Q542" s="1"/>
    </row>
    <row r="543" spans="2:17" ht="15.75" customHeight="1">
      <c r="B543" s="1"/>
      <c r="C543" s="1"/>
      <c r="D543" s="1"/>
      <c r="E543" s="1"/>
      <c r="F543" s="1"/>
      <c r="G543" s="1"/>
      <c r="H543" s="1"/>
      <c r="I543" s="1"/>
      <c r="J543" s="1"/>
      <c r="K543" s="1"/>
      <c r="L543" s="1"/>
      <c r="M543" s="1"/>
      <c r="N543" s="1"/>
      <c r="O543" s="1"/>
      <c r="P543" s="1"/>
      <c r="Q543" s="1"/>
    </row>
    <row r="544" spans="2:17" ht="15.75" customHeight="1">
      <c r="B544" s="1"/>
      <c r="C544" s="1"/>
      <c r="D544" s="1"/>
      <c r="E544" s="1"/>
      <c r="F544" s="1"/>
      <c r="G544" s="1"/>
      <c r="H544" s="1"/>
      <c r="I544" s="1"/>
      <c r="J544" s="1"/>
      <c r="K544" s="1"/>
      <c r="L544" s="1"/>
      <c r="M544" s="1"/>
      <c r="N544" s="1"/>
      <c r="O544" s="1"/>
      <c r="P544" s="1"/>
      <c r="Q544" s="1"/>
    </row>
    <row r="545" spans="2:17" ht="15.75" customHeight="1">
      <c r="B545" s="1"/>
      <c r="C545" s="1"/>
      <c r="D545" s="1"/>
      <c r="E545" s="1"/>
      <c r="F545" s="1"/>
      <c r="G545" s="1"/>
      <c r="H545" s="1"/>
      <c r="I545" s="1"/>
      <c r="J545" s="1"/>
      <c r="K545" s="1"/>
      <c r="L545" s="1"/>
      <c r="M545" s="1"/>
      <c r="N545" s="1"/>
      <c r="O545" s="1"/>
      <c r="P545" s="1"/>
      <c r="Q545" s="1"/>
    </row>
    <row r="546" spans="2:17" ht="15.75" customHeight="1">
      <c r="B546" s="1"/>
      <c r="C546" s="1"/>
      <c r="D546" s="1"/>
      <c r="E546" s="1"/>
      <c r="F546" s="1"/>
      <c r="G546" s="1"/>
      <c r="H546" s="1"/>
      <c r="I546" s="1"/>
      <c r="J546" s="1"/>
      <c r="K546" s="1"/>
      <c r="L546" s="1"/>
      <c r="M546" s="1"/>
      <c r="N546" s="1"/>
      <c r="O546" s="1"/>
      <c r="P546" s="1"/>
      <c r="Q546" s="1"/>
    </row>
    <row r="547" spans="2:17" ht="15.75" customHeight="1">
      <c r="B547" s="1"/>
      <c r="C547" s="1"/>
      <c r="D547" s="1"/>
      <c r="E547" s="1"/>
      <c r="F547" s="1"/>
      <c r="G547" s="1"/>
      <c r="H547" s="1"/>
      <c r="I547" s="1"/>
      <c r="J547" s="1"/>
      <c r="K547" s="1"/>
      <c r="L547" s="1"/>
      <c r="M547" s="1"/>
      <c r="N547" s="1"/>
      <c r="O547" s="1"/>
      <c r="P547" s="1"/>
      <c r="Q547" s="1"/>
    </row>
    <row r="548" spans="2:17" ht="15.75" customHeight="1">
      <c r="B548" s="1"/>
      <c r="C548" s="1"/>
      <c r="D548" s="1"/>
      <c r="E548" s="1"/>
      <c r="F548" s="1"/>
      <c r="G548" s="1"/>
      <c r="H548" s="1"/>
      <c r="I548" s="1"/>
      <c r="J548" s="1"/>
      <c r="K548" s="1"/>
      <c r="L548" s="1"/>
      <c r="M548" s="1"/>
      <c r="N548" s="1"/>
      <c r="O548" s="1"/>
      <c r="P548" s="1"/>
      <c r="Q548" s="1"/>
    </row>
    <row r="549" spans="2:17" ht="15.75" customHeight="1">
      <c r="B549" s="1"/>
      <c r="C549" s="1"/>
      <c r="D549" s="1"/>
      <c r="E549" s="1"/>
      <c r="F549" s="1"/>
      <c r="G549" s="1"/>
      <c r="H549" s="1"/>
      <c r="I549" s="1"/>
      <c r="J549" s="1"/>
      <c r="K549" s="1"/>
      <c r="L549" s="1"/>
      <c r="M549" s="1"/>
      <c r="N549" s="1"/>
      <c r="O549" s="1"/>
      <c r="P549" s="1"/>
      <c r="Q549" s="1"/>
    </row>
    <row r="550" spans="2:17" ht="15.75" customHeight="1">
      <c r="B550" s="1"/>
      <c r="C550" s="1"/>
      <c r="D550" s="1"/>
      <c r="E550" s="1"/>
      <c r="F550" s="1"/>
      <c r="G550" s="1"/>
      <c r="H550" s="1"/>
      <c r="I550" s="1"/>
      <c r="J550" s="1"/>
      <c r="K550" s="1"/>
      <c r="L550" s="1"/>
      <c r="M550" s="1"/>
      <c r="N550" s="1"/>
      <c r="O550" s="1"/>
      <c r="P550" s="1"/>
      <c r="Q550" s="1"/>
    </row>
    <row r="551" spans="2:17" ht="15.75" customHeight="1">
      <c r="B551" s="1"/>
      <c r="C551" s="1"/>
      <c r="D551" s="1"/>
      <c r="E551" s="1"/>
      <c r="F551" s="1"/>
      <c r="G551" s="1"/>
      <c r="H551" s="1"/>
      <c r="I551" s="1"/>
      <c r="J551" s="1"/>
      <c r="K551" s="1"/>
      <c r="L551" s="1"/>
      <c r="M551" s="1"/>
      <c r="N551" s="1"/>
      <c r="O551" s="1"/>
      <c r="P551" s="1"/>
      <c r="Q551" s="1"/>
    </row>
    <row r="552" spans="2:17" ht="15.75" customHeight="1">
      <c r="B552" s="1"/>
      <c r="C552" s="1"/>
      <c r="D552" s="1"/>
      <c r="E552" s="1"/>
      <c r="F552" s="1"/>
      <c r="G552" s="1"/>
      <c r="H552" s="1"/>
      <c r="I552" s="1"/>
      <c r="J552" s="1"/>
      <c r="K552" s="1"/>
      <c r="L552" s="1"/>
      <c r="M552" s="1"/>
      <c r="N552" s="1"/>
      <c r="O552" s="1"/>
      <c r="P552" s="1"/>
      <c r="Q552" s="1"/>
    </row>
    <row r="553" spans="2:17" ht="15.75" customHeight="1">
      <c r="B553" s="1"/>
      <c r="C553" s="1"/>
      <c r="D553" s="1"/>
      <c r="E553" s="1"/>
      <c r="F553" s="1"/>
      <c r="G553" s="1"/>
      <c r="H553" s="1"/>
      <c r="I553" s="1"/>
      <c r="J553" s="1"/>
      <c r="K553" s="1"/>
      <c r="L553" s="1"/>
      <c r="M553" s="1"/>
      <c r="N553" s="1"/>
      <c r="O553" s="1"/>
      <c r="P553" s="1"/>
      <c r="Q553" s="1"/>
    </row>
    <row r="554" spans="2:17" ht="15.75" customHeight="1">
      <c r="B554" s="1"/>
      <c r="C554" s="1"/>
      <c r="D554" s="1"/>
      <c r="E554" s="1"/>
      <c r="F554" s="1"/>
      <c r="G554" s="1"/>
      <c r="H554" s="1"/>
      <c r="I554" s="1"/>
      <c r="J554" s="1"/>
      <c r="K554" s="1"/>
      <c r="L554" s="1"/>
      <c r="M554" s="1"/>
      <c r="N554" s="1"/>
      <c r="O554" s="1"/>
      <c r="P554" s="1"/>
      <c r="Q554" s="1"/>
    </row>
    <row r="555" spans="2:17" ht="15.75" customHeight="1">
      <c r="B555" s="1"/>
      <c r="C555" s="1"/>
      <c r="D555" s="1"/>
      <c r="E555" s="1"/>
      <c r="F555" s="1"/>
      <c r="G555" s="1"/>
      <c r="H555" s="1"/>
      <c r="I555" s="1"/>
      <c r="J555" s="1"/>
      <c r="K555" s="1"/>
      <c r="L555" s="1"/>
      <c r="M555" s="1"/>
      <c r="N555" s="1"/>
      <c r="O555" s="1"/>
      <c r="P555" s="1"/>
      <c r="Q555" s="1"/>
    </row>
    <row r="556" spans="2:17" ht="15.75" customHeight="1">
      <c r="B556" s="1"/>
      <c r="C556" s="1"/>
      <c r="D556" s="1"/>
      <c r="E556" s="1"/>
      <c r="F556" s="1"/>
      <c r="G556" s="1"/>
      <c r="H556" s="1"/>
      <c r="I556" s="1"/>
      <c r="J556" s="1"/>
      <c r="K556" s="1"/>
      <c r="L556" s="1"/>
      <c r="M556" s="1"/>
      <c r="N556" s="1"/>
      <c r="O556" s="1"/>
      <c r="P556" s="1"/>
      <c r="Q556" s="1"/>
    </row>
    <row r="557" spans="2:17" ht="15.75" customHeight="1">
      <c r="B557" s="1"/>
      <c r="C557" s="1"/>
      <c r="D557" s="1"/>
      <c r="E557" s="1"/>
      <c r="F557" s="1"/>
      <c r="G557" s="1"/>
      <c r="H557" s="1"/>
      <c r="I557" s="1"/>
      <c r="J557" s="1"/>
      <c r="K557" s="1"/>
      <c r="L557" s="1"/>
      <c r="M557" s="1"/>
      <c r="N557" s="1"/>
      <c r="O557" s="1"/>
      <c r="P557" s="1"/>
      <c r="Q557" s="1"/>
    </row>
    <row r="558" spans="2:17" ht="15.75" customHeight="1">
      <c r="B558" s="1"/>
      <c r="C558" s="1"/>
      <c r="D558" s="1"/>
      <c r="E558" s="1"/>
      <c r="F558" s="1"/>
      <c r="G558" s="1"/>
      <c r="H558" s="1"/>
      <c r="I558" s="1"/>
      <c r="J558" s="1"/>
      <c r="K558" s="1"/>
      <c r="L558" s="1"/>
      <c r="M558" s="1"/>
      <c r="N558" s="1"/>
      <c r="O558" s="1"/>
      <c r="P558" s="1"/>
      <c r="Q558" s="1"/>
    </row>
    <row r="559" spans="2:17" ht="15.75" customHeight="1">
      <c r="B559" s="1"/>
      <c r="C559" s="1"/>
      <c r="D559" s="1"/>
      <c r="E559" s="1"/>
      <c r="F559" s="1"/>
      <c r="G559" s="1"/>
      <c r="H559" s="1"/>
      <c r="I559" s="1"/>
      <c r="J559" s="1"/>
      <c r="K559" s="1"/>
      <c r="L559" s="1"/>
      <c r="M559" s="1"/>
      <c r="N559" s="1"/>
      <c r="O559" s="1"/>
      <c r="P559" s="1"/>
      <c r="Q559" s="1"/>
    </row>
    <row r="560" spans="2:17" ht="15.75" customHeight="1">
      <c r="B560" s="1"/>
      <c r="C560" s="1"/>
      <c r="D560" s="1"/>
      <c r="E560" s="1"/>
      <c r="F560" s="1"/>
      <c r="G560" s="1"/>
      <c r="H560" s="1"/>
      <c r="I560" s="1"/>
      <c r="J560" s="1"/>
      <c r="K560" s="1"/>
      <c r="L560" s="1"/>
      <c r="M560" s="1"/>
      <c r="N560" s="1"/>
      <c r="O560" s="1"/>
      <c r="P560" s="1"/>
      <c r="Q560" s="1"/>
    </row>
    <row r="561" spans="2:17" ht="15.75" customHeight="1">
      <c r="B561" s="1"/>
      <c r="C561" s="1"/>
      <c r="D561" s="1"/>
      <c r="E561" s="1"/>
      <c r="F561" s="1"/>
      <c r="G561" s="1"/>
      <c r="H561" s="1"/>
      <c r="I561" s="1"/>
      <c r="J561" s="1"/>
      <c r="K561" s="1"/>
      <c r="L561" s="1"/>
      <c r="M561" s="1"/>
      <c r="N561" s="1"/>
      <c r="O561" s="1"/>
      <c r="P561" s="1"/>
      <c r="Q561" s="1"/>
    </row>
    <row r="562" spans="2:17" ht="15.75" customHeight="1">
      <c r="B562" s="1"/>
      <c r="C562" s="1"/>
      <c r="D562" s="1"/>
      <c r="E562" s="1"/>
      <c r="F562" s="1"/>
      <c r="G562" s="1"/>
      <c r="H562" s="1"/>
      <c r="I562" s="1"/>
      <c r="J562" s="1"/>
      <c r="K562" s="1"/>
      <c r="L562" s="1"/>
      <c r="M562" s="1"/>
      <c r="N562" s="1"/>
      <c r="O562" s="1"/>
      <c r="P562" s="1"/>
      <c r="Q562" s="1"/>
    </row>
    <row r="563" spans="2:17" ht="15.75" customHeight="1">
      <c r="B563" s="1"/>
      <c r="C563" s="1"/>
      <c r="D563" s="1"/>
      <c r="E563" s="1"/>
      <c r="F563" s="1"/>
      <c r="G563" s="1"/>
      <c r="H563" s="1"/>
      <c r="I563" s="1"/>
      <c r="J563" s="1"/>
      <c r="K563" s="1"/>
      <c r="L563" s="1"/>
      <c r="M563" s="1"/>
      <c r="N563" s="1"/>
      <c r="O563" s="1"/>
      <c r="P563" s="1"/>
      <c r="Q563" s="1"/>
    </row>
    <row r="564" spans="2:17" ht="15.75" customHeight="1">
      <c r="B564" s="1"/>
      <c r="C564" s="1"/>
      <c r="D564" s="1"/>
      <c r="E564" s="1"/>
      <c r="F564" s="1"/>
      <c r="G564" s="1"/>
      <c r="H564" s="1"/>
      <c r="I564" s="1"/>
      <c r="J564" s="1"/>
      <c r="K564" s="1"/>
      <c r="L564" s="1"/>
      <c r="M564" s="1"/>
      <c r="N564" s="1"/>
      <c r="O564" s="1"/>
      <c r="P564" s="1"/>
      <c r="Q564" s="1"/>
    </row>
    <row r="565" spans="2:17" ht="15.75" customHeight="1">
      <c r="B565" s="1"/>
      <c r="C565" s="1"/>
      <c r="D565" s="1"/>
      <c r="E565" s="1"/>
      <c r="F565" s="1"/>
      <c r="G565" s="1"/>
      <c r="H565" s="1"/>
      <c r="I565" s="1"/>
      <c r="J565" s="1"/>
      <c r="K565" s="1"/>
      <c r="L565" s="1"/>
      <c r="M565" s="1"/>
      <c r="N565" s="1"/>
      <c r="O565" s="1"/>
      <c r="P565" s="1"/>
      <c r="Q565" s="1"/>
    </row>
    <row r="566" spans="2:17" ht="15.75" customHeight="1">
      <c r="B566" s="1"/>
      <c r="C566" s="1"/>
      <c r="D566" s="1"/>
      <c r="E566" s="1"/>
      <c r="F566" s="1"/>
      <c r="G566" s="1"/>
      <c r="H566" s="1"/>
      <c r="I566" s="1"/>
      <c r="J566" s="1"/>
      <c r="K566" s="1"/>
      <c r="L566" s="1"/>
      <c r="M566" s="1"/>
      <c r="N566" s="1"/>
      <c r="O566" s="1"/>
      <c r="P566" s="1"/>
      <c r="Q566" s="1"/>
    </row>
    <row r="567" spans="2:17" ht="15.75" customHeight="1">
      <c r="B567" s="1"/>
      <c r="C567" s="1"/>
      <c r="D567" s="1"/>
      <c r="E567" s="1"/>
      <c r="F567" s="1"/>
      <c r="G567" s="1"/>
      <c r="H567" s="1"/>
      <c r="I567" s="1"/>
      <c r="J567" s="1"/>
      <c r="K567" s="1"/>
      <c r="L567" s="1"/>
      <c r="M567" s="1"/>
      <c r="N567" s="1"/>
      <c r="O567" s="1"/>
      <c r="P567" s="1"/>
      <c r="Q567" s="1"/>
    </row>
    <row r="568" spans="2:17" ht="15.75" customHeight="1">
      <c r="B568" s="1"/>
      <c r="C568" s="1"/>
      <c r="D568" s="1"/>
      <c r="E568" s="1"/>
      <c r="F568" s="1"/>
      <c r="G568" s="1"/>
      <c r="H568" s="1"/>
      <c r="I568" s="1"/>
      <c r="J568" s="1"/>
      <c r="K568" s="1"/>
      <c r="L568" s="1"/>
      <c r="M568" s="1"/>
      <c r="N568" s="1"/>
      <c r="O568" s="1"/>
      <c r="P568" s="1"/>
      <c r="Q568" s="1"/>
    </row>
    <row r="569" spans="2:17" ht="15.75" customHeight="1">
      <c r="B569" s="1"/>
      <c r="C569" s="1"/>
      <c r="D569" s="1"/>
      <c r="E569" s="1"/>
      <c r="F569" s="1"/>
      <c r="G569" s="1"/>
      <c r="H569" s="1"/>
      <c r="I569" s="1"/>
      <c r="J569" s="1"/>
      <c r="K569" s="1"/>
      <c r="L569" s="1"/>
      <c r="M569" s="1"/>
      <c r="N569" s="1"/>
      <c r="O569" s="1"/>
      <c r="P569" s="1"/>
      <c r="Q569" s="1"/>
    </row>
    <row r="570" spans="2:17" ht="15.75" customHeight="1">
      <c r="B570" s="1"/>
      <c r="C570" s="1"/>
      <c r="D570" s="1"/>
      <c r="E570" s="1"/>
      <c r="F570" s="1"/>
      <c r="G570" s="1"/>
      <c r="H570" s="1"/>
      <c r="I570" s="1"/>
      <c r="J570" s="1"/>
      <c r="K570" s="1"/>
      <c r="L570" s="1"/>
      <c r="M570" s="1"/>
      <c r="N570" s="1"/>
      <c r="O570" s="1"/>
      <c r="P570" s="1"/>
      <c r="Q570" s="1"/>
    </row>
    <row r="571" spans="2:17" ht="15.75" customHeight="1">
      <c r="B571" s="1"/>
      <c r="C571" s="1"/>
      <c r="D571" s="1"/>
      <c r="E571" s="1"/>
      <c r="F571" s="1"/>
      <c r="G571" s="1"/>
      <c r="H571" s="1"/>
      <c r="I571" s="1"/>
      <c r="J571" s="1"/>
      <c r="K571" s="1"/>
      <c r="L571" s="1"/>
      <c r="M571" s="1"/>
      <c r="N571" s="1"/>
      <c r="O571" s="1"/>
      <c r="P571" s="1"/>
      <c r="Q571" s="1"/>
    </row>
    <row r="572" spans="2:17" ht="15.75" customHeight="1">
      <c r="B572" s="1"/>
      <c r="C572" s="1"/>
      <c r="D572" s="1"/>
      <c r="E572" s="1"/>
      <c r="F572" s="1"/>
      <c r="G572" s="1"/>
      <c r="H572" s="1"/>
      <c r="I572" s="1"/>
      <c r="J572" s="1"/>
      <c r="K572" s="1"/>
      <c r="L572" s="1"/>
      <c r="M572" s="1"/>
      <c r="N572" s="1"/>
      <c r="O572" s="1"/>
      <c r="P572" s="1"/>
      <c r="Q572" s="1"/>
    </row>
    <row r="573" spans="2:17" ht="15.75" customHeight="1">
      <c r="B573" s="1"/>
      <c r="C573" s="1"/>
      <c r="D573" s="1"/>
      <c r="E573" s="1"/>
      <c r="F573" s="1"/>
      <c r="G573" s="1"/>
      <c r="H573" s="1"/>
      <c r="I573" s="1"/>
      <c r="J573" s="1"/>
      <c r="K573" s="1"/>
      <c r="L573" s="1"/>
      <c r="M573" s="1"/>
      <c r="N573" s="1"/>
      <c r="O573" s="1"/>
      <c r="P573" s="1"/>
      <c r="Q573" s="1"/>
    </row>
    <row r="574" spans="2:17" ht="15.75" customHeight="1">
      <c r="B574" s="1"/>
      <c r="C574" s="1"/>
      <c r="D574" s="1"/>
      <c r="E574" s="1"/>
      <c r="F574" s="1"/>
      <c r="G574" s="1"/>
      <c r="H574" s="1"/>
      <c r="I574" s="1"/>
      <c r="J574" s="1"/>
      <c r="K574" s="1"/>
      <c r="L574" s="1"/>
      <c r="M574" s="1"/>
      <c r="N574" s="1"/>
      <c r="O574" s="1"/>
      <c r="P574" s="1"/>
      <c r="Q574" s="1"/>
    </row>
    <row r="575" spans="2:17" ht="15.75" customHeight="1">
      <c r="B575" s="1"/>
      <c r="C575" s="1"/>
      <c r="D575" s="1"/>
      <c r="E575" s="1"/>
      <c r="F575" s="1"/>
      <c r="G575" s="1"/>
      <c r="H575" s="1"/>
      <c r="I575" s="1"/>
      <c r="J575" s="1"/>
      <c r="K575" s="1"/>
      <c r="L575" s="1"/>
      <c r="M575" s="1"/>
      <c r="N575" s="1"/>
      <c r="O575" s="1"/>
      <c r="P575" s="1"/>
      <c r="Q575" s="1"/>
    </row>
    <row r="576" spans="2:17" ht="15.75" customHeight="1">
      <c r="B576" s="1"/>
      <c r="C576" s="1"/>
      <c r="D576" s="1"/>
      <c r="E576" s="1"/>
      <c r="F576" s="1"/>
      <c r="G576" s="1"/>
      <c r="H576" s="1"/>
      <c r="I576" s="1"/>
      <c r="J576" s="1"/>
      <c r="K576" s="1"/>
      <c r="L576" s="1"/>
      <c r="M576" s="1"/>
      <c r="N576" s="1"/>
      <c r="O576" s="1"/>
      <c r="P576" s="1"/>
      <c r="Q576" s="1"/>
    </row>
    <row r="577" spans="2:17" ht="15.75" customHeight="1">
      <c r="B577" s="1"/>
      <c r="C577" s="1"/>
      <c r="D577" s="1"/>
      <c r="E577" s="1"/>
      <c r="F577" s="1"/>
      <c r="G577" s="1"/>
      <c r="H577" s="1"/>
      <c r="I577" s="1"/>
      <c r="J577" s="1"/>
      <c r="K577" s="1"/>
      <c r="L577" s="1"/>
      <c r="M577" s="1"/>
      <c r="N577" s="1"/>
      <c r="O577" s="1"/>
      <c r="P577" s="1"/>
      <c r="Q577" s="1"/>
    </row>
    <row r="578" spans="2:17" ht="15.75" customHeight="1">
      <c r="B578" s="1"/>
      <c r="C578" s="1"/>
      <c r="D578" s="1"/>
      <c r="E578" s="1"/>
      <c r="F578" s="1"/>
      <c r="G578" s="1"/>
      <c r="H578" s="1"/>
      <c r="I578" s="1"/>
      <c r="J578" s="1"/>
      <c r="K578" s="1"/>
      <c r="L578" s="1"/>
      <c r="M578" s="1"/>
      <c r="N578" s="1"/>
      <c r="O578" s="1"/>
      <c r="P578" s="1"/>
      <c r="Q578" s="1"/>
    </row>
    <row r="579" spans="2:17" ht="15.75" customHeight="1">
      <c r="B579" s="1"/>
      <c r="C579" s="1"/>
      <c r="D579" s="1"/>
      <c r="E579" s="1"/>
      <c r="F579" s="1"/>
      <c r="G579" s="1"/>
      <c r="H579" s="1"/>
      <c r="I579" s="1"/>
      <c r="J579" s="1"/>
      <c r="K579" s="1"/>
      <c r="L579" s="1"/>
      <c r="M579" s="1"/>
      <c r="N579" s="1"/>
      <c r="O579" s="1"/>
      <c r="P579" s="1"/>
      <c r="Q579" s="1"/>
    </row>
    <row r="580" spans="2:17" ht="15.75" customHeight="1">
      <c r="B580" s="1"/>
      <c r="C580" s="1"/>
      <c r="D580" s="1"/>
      <c r="E580" s="1"/>
      <c r="F580" s="1"/>
      <c r="G580" s="1"/>
      <c r="H580" s="1"/>
      <c r="I580" s="1"/>
      <c r="J580" s="1"/>
      <c r="K580" s="1"/>
      <c r="L580" s="1"/>
      <c r="M580" s="1"/>
      <c r="N580" s="1"/>
      <c r="O580" s="1"/>
      <c r="P580" s="1"/>
      <c r="Q580" s="1"/>
    </row>
    <row r="581" spans="2:17" ht="15.75" customHeight="1">
      <c r="B581" s="1"/>
      <c r="C581" s="1"/>
      <c r="D581" s="1"/>
      <c r="E581" s="1"/>
      <c r="F581" s="1"/>
      <c r="G581" s="1"/>
      <c r="H581" s="1"/>
      <c r="I581" s="1"/>
      <c r="J581" s="1"/>
      <c r="K581" s="1"/>
      <c r="L581" s="1"/>
      <c r="M581" s="1"/>
      <c r="N581" s="1"/>
      <c r="O581" s="1"/>
      <c r="P581" s="1"/>
      <c r="Q581" s="1"/>
    </row>
    <row r="582" spans="2:17" ht="15.75" customHeight="1">
      <c r="B582" s="1"/>
      <c r="C582" s="1"/>
      <c r="D582" s="1"/>
      <c r="E582" s="1"/>
      <c r="F582" s="1"/>
      <c r="G582" s="1"/>
      <c r="H582" s="1"/>
      <c r="I582" s="1"/>
      <c r="J582" s="1"/>
      <c r="K582" s="1"/>
      <c r="L582" s="1"/>
      <c r="M582" s="1"/>
      <c r="N582" s="1"/>
      <c r="O582" s="1"/>
      <c r="P582" s="1"/>
      <c r="Q582" s="1"/>
    </row>
    <row r="583" spans="2:17" ht="15.75" customHeight="1">
      <c r="B583" s="1"/>
      <c r="C583" s="1"/>
      <c r="D583" s="1"/>
      <c r="E583" s="1"/>
      <c r="F583" s="1"/>
      <c r="G583" s="1"/>
      <c r="H583" s="1"/>
      <c r="I583" s="1"/>
      <c r="J583" s="1"/>
      <c r="K583" s="1"/>
      <c r="L583" s="1"/>
      <c r="M583" s="1"/>
      <c r="N583" s="1"/>
      <c r="O583" s="1"/>
      <c r="P583" s="1"/>
      <c r="Q583" s="1"/>
    </row>
    <row r="584" spans="2:17" ht="15.75" customHeight="1">
      <c r="B584" s="1"/>
      <c r="C584" s="1"/>
      <c r="D584" s="1"/>
      <c r="E584" s="1"/>
      <c r="F584" s="1"/>
      <c r="G584" s="1"/>
      <c r="H584" s="1"/>
      <c r="I584" s="1"/>
      <c r="J584" s="1"/>
      <c r="K584" s="1"/>
      <c r="L584" s="1"/>
      <c r="M584" s="1"/>
      <c r="N584" s="1"/>
      <c r="O584" s="1"/>
      <c r="P584" s="1"/>
      <c r="Q584" s="1"/>
    </row>
    <row r="585" spans="2:17" ht="15.75" customHeight="1">
      <c r="B585" s="1"/>
      <c r="C585" s="1"/>
      <c r="D585" s="1"/>
      <c r="E585" s="1"/>
      <c r="F585" s="1"/>
      <c r="G585" s="1"/>
      <c r="H585" s="1"/>
      <c r="I585" s="1"/>
      <c r="J585" s="1"/>
      <c r="K585" s="1"/>
      <c r="L585" s="1"/>
      <c r="M585" s="1"/>
      <c r="N585" s="1"/>
      <c r="O585" s="1"/>
      <c r="P585" s="1"/>
      <c r="Q585" s="1"/>
    </row>
    <row r="586" spans="2:17" ht="15.75" customHeight="1">
      <c r="B586" s="1"/>
      <c r="C586" s="1"/>
      <c r="D586" s="1"/>
      <c r="E586" s="1"/>
      <c r="F586" s="1"/>
      <c r="G586" s="1"/>
      <c r="H586" s="1"/>
      <c r="I586" s="1"/>
      <c r="J586" s="1"/>
      <c r="K586" s="1"/>
      <c r="L586" s="1"/>
      <c r="M586" s="1"/>
      <c r="N586" s="1"/>
      <c r="O586" s="1"/>
      <c r="P586" s="1"/>
      <c r="Q586" s="1"/>
    </row>
    <row r="587" spans="2:17" ht="15.75" customHeight="1">
      <c r="B587" s="1"/>
      <c r="C587" s="1"/>
      <c r="D587" s="1"/>
      <c r="E587" s="1"/>
      <c r="F587" s="1"/>
      <c r="G587" s="1"/>
      <c r="H587" s="1"/>
      <c r="I587" s="1"/>
      <c r="J587" s="1"/>
      <c r="K587" s="1"/>
      <c r="L587" s="1"/>
      <c r="M587" s="1"/>
      <c r="N587" s="1"/>
      <c r="O587" s="1"/>
      <c r="P587" s="1"/>
      <c r="Q587" s="1"/>
    </row>
    <row r="588" spans="2:17" ht="15.75" customHeight="1">
      <c r="B588" s="1"/>
      <c r="C588" s="1"/>
      <c r="D588" s="1"/>
      <c r="E588" s="1"/>
      <c r="F588" s="1"/>
      <c r="G588" s="1"/>
      <c r="H588" s="1"/>
      <c r="I588" s="1"/>
      <c r="J588" s="1"/>
      <c r="K588" s="1"/>
      <c r="L588" s="1"/>
      <c r="M588" s="1"/>
      <c r="N588" s="1"/>
      <c r="O588" s="1"/>
      <c r="P588" s="1"/>
      <c r="Q588" s="1"/>
    </row>
    <row r="589" spans="2:17" ht="15.75" customHeight="1">
      <c r="B589" s="1"/>
      <c r="C589" s="1"/>
      <c r="D589" s="1"/>
      <c r="E589" s="1"/>
      <c r="F589" s="1"/>
      <c r="G589" s="1"/>
      <c r="H589" s="1"/>
      <c r="I589" s="1"/>
      <c r="J589" s="1"/>
      <c r="K589" s="1"/>
      <c r="L589" s="1"/>
      <c r="M589" s="1"/>
      <c r="N589" s="1"/>
      <c r="O589" s="1"/>
      <c r="P589" s="1"/>
      <c r="Q589" s="1"/>
    </row>
    <row r="590" spans="2:17" ht="15.75" customHeight="1">
      <c r="B590" s="1"/>
      <c r="C590" s="1"/>
      <c r="D590" s="1"/>
      <c r="E590" s="1"/>
      <c r="F590" s="1"/>
      <c r="G590" s="1"/>
      <c r="H590" s="1"/>
      <c r="I590" s="1"/>
      <c r="J590" s="1"/>
      <c r="K590" s="1"/>
      <c r="L590" s="1"/>
      <c r="M590" s="1"/>
      <c r="N590" s="1"/>
      <c r="O590" s="1"/>
      <c r="P590" s="1"/>
      <c r="Q590" s="1"/>
    </row>
    <row r="591" spans="2:17" ht="15.75" customHeight="1">
      <c r="B591" s="1"/>
      <c r="C591" s="1"/>
      <c r="D591" s="1"/>
      <c r="E591" s="1"/>
      <c r="F591" s="1"/>
      <c r="G591" s="1"/>
      <c r="H591" s="1"/>
      <c r="I591" s="1"/>
      <c r="J591" s="1"/>
      <c r="K591" s="1"/>
      <c r="L591" s="1"/>
      <c r="M591" s="1"/>
      <c r="N591" s="1"/>
      <c r="O591" s="1"/>
      <c r="P591" s="1"/>
      <c r="Q591" s="1"/>
    </row>
    <row r="592" spans="2:17" ht="15.75" customHeight="1">
      <c r="B592" s="1"/>
      <c r="C592" s="1"/>
      <c r="D592" s="1"/>
      <c r="E592" s="1"/>
      <c r="F592" s="1"/>
      <c r="G592" s="1"/>
      <c r="H592" s="1"/>
      <c r="I592" s="1"/>
      <c r="J592" s="1"/>
      <c r="K592" s="1"/>
      <c r="L592" s="1"/>
      <c r="M592" s="1"/>
      <c r="N592" s="1"/>
      <c r="O592" s="1"/>
      <c r="P592" s="1"/>
      <c r="Q592" s="1"/>
    </row>
    <row r="593" spans="2:17" ht="15.75" customHeight="1">
      <c r="B593" s="1"/>
      <c r="C593" s="1"/>
      <c r="D593" s="1"/>
      <c r="E593" s="1"/>
      <c r="F593" s="1"/>
      <c r="G593" s="1"/>
      <c r="H593" s="1"/>
      <c r="I593" s="1"/>
      <c r="J593" s="1"/>
      <c r="K593" s="1"/>
      <c r="L593" s="1"/>
      <c r="M593" s="1"/>
      <c r="N593" s="1"/>
      <c r="O593" s="1"/>
      <c r="P593" s="1"/>
      <c r="Q593" s="1"/>
    </row>
    <row r="594" spans="2:17" ht="15.75" customHeight="1">
      <c r="B594" s="1"/>
      <c r="C594" s="1"/>
      <c r="D594" s="1"/>
      <c r="E594" s="1"/>
      <c r="F594" s="1"/>
      <c r="G594" s="1"/>
      <c r="H594" s="1"/>
      <c r="I594" s="1"/>
      <c r="J594" s="1"/>
      <c r="K594" s="1"/>
      <c r="L594" s="1"/>
      <c r="M594" s="1"/>
      <c r="N594" s="1"/>
      <c r="O594" s="1"/>
      <c r="P594" s="1"/>
      <c r="Q594" s="1"/>
    </row>
    <row r="595" spans="2:17" ht="15.75" customHeight="1">
      <c r="B595" s="1"/>
      <c r="C595" s="1"/>
      <c r="D595" s="1"/>
      <c r="E595" s="1"/>
      <c r="F595" s="1"/>
      <c r="G595" s="1"/>
      <c r="H595" s="1"/>
      <c r="I595" s="1"/>
      <c r="J595" s="1"/>
      <c r="K595" s="1"/>
      <c r="L595" s="1"/>
      <c r="M595" s="1"/>
      <c r="N595" s="1"/>
      <c r="O595" s="1"/>
      <c r="P595" s="1"/>
      <c r="Q595" s="1"/>
    </row>
    <row r="596" spans="2:17" ht="15.75" customHeight="1">
      <c r="B596" s="1"/>
      <c r="C596" s="1"/>
      <c r="D596" s="1"/>
      <c r="E596" s="1"/>
      <c r="F596" s="1"/>
      <c r="G596" s="1"/>
      <c r="H596" s="1"/>
      <c r="I596" s="1"/>
      <c r="J596" s="1"/>
      <c r="K596" s="1"/>
      <c r="L596" s="1"/>
      <c r="M596" s="1"/>
      <c r="N596" s="1"/>
      <c r="O596" s="1"/>
      <c r="P596" s="1"/>
      <c r="Q596" s="1"/>
    </row>
    <row r="597" spans="2:17" ht="15.75" customHeight="1">
      <c r="B597" s="1"/>
      <c r="C597" s="1"/>
      <c r="D597" s="1"/>
      <c r="E597" s="1"/>
      <c r="F597" s="1"/>
      <c r="G597" s="1"/>
      <c r="H597" s="1"/>
      <c r="I597" s="1"/>
      <c r="J597" s="1"/>
      <c r="K597" s="1"/>
      <c r="L597" s="1"/>
      <c r="M597" s="1"/>
      <c r="N597" s="1"/>
      <c r="O597" s="1"/>
      <c r="P597" s="1"/>
      <c r="Q597" s="1"/>
    </row>
    <row r="598" spans="2:17" ht="15.75" customHeight="1">
      <c r="B598" s="1"/>
      <c r="C598" s="1"/>
      <c r="D598" s="1"/>
      <c r="E598" s="1"/>
      <c r="F598" s="1"/>
      <c r="G598" s="1"/>
      <c r="H598" s="1"/>
      <c r="I598" s="1"/>
      <c r="J598" s="1"/>
      <c r="K598" s="1"/>
      <c r="L598" s="1"/>
      <c r="M598" s="1"/>
      <c r="N598" s="1"/>
      <c r="O598" s="1"/>
      <c r="P598" s="1"/>
      <c r="Q598" s="1"/>
    </row>
    <row r="599" spans="2:17" ht="15.75" customHeight="1">
      <c r="B599" s="1"/>
      <c r="C599" s="1"/>
      <c r="D599" s="1"/>
      <c r="E599" s="1"/>
      <c r="F599" s="1"/>
      <c r="G599" s="1"/>
      <c r="H599" s="1"/>
      <c r="I599" s="1"/>
      <c r="J599" s="1"/>
      <c r="K599" s="1"/>
      <c r="L599" s="1"/>
      <c r="M599" s="1"/>
      <c r="N599" s="1"/>
      <c r="O599" s="1"/>
      <c r="P599" s="1"/>
      <c r="Q599" s="1"/>
    </row>
    <row r="600" spans="2:17" ht="15.75" customHeight="1">
      <c r="B600" s="1"/>
      <c r="C600" s="1"/>
      <c r="D600" s="1"/>
      <c r="E600" s="1"/>
      <c r="F600" s="1"/>
      <c r="G600" s="1"/>
      <c r="H600" s="1"/>
      <c r="I600" s="1"/>
      <c r="J600" s="1"/>
      <c r="K600" s="1"/>
      <c r="L600" s="1"/>
      <c r="M600" s="1"/>
      <c r="N600" s="1"/>
      <c r="O600" s="1"/>
      <c r="P600" s="1"/>
      <c r="Q600" s="1"/>
    </row>
    <row r="601" spans="2:17" ht="15.75" customHeight="1">
      <c r="B601" s="1"/>
      <c r="C601" s="1"/>
      <c r="D601" s="1"/>
      <c r="E601" s="1"/>
      <c r="F601" s="1"/>
      <c r="G601" s="1"/>
      <c r="H601" s="1"/>
      <c r="I601" s="1"/>
      <c r="J601" s="1"/>
      <c r="K601" s="1"/>
      <c r="L601" s="1"/>
      <c r="M601" s="1"/>
      <c r="N601" s="1"/>
      <c r="O601" s="1"/>
      <c r="P601" s="1"/>
      <c r="Q601" s="1"/>
    </row>
    <row r="602" spans="2:17" ht="15.75" customHeight="1">
      <c r="B602" s="1"/>
      <c r="C602" s="1"/>
      <c r="D602" s="1"/>
      <c r="E602" s="1"/>
      <c r="F602" s="1"/>
      <c r="G602" s="1"/>
      <c r="H602" s="1"/>
      <c r="I602" s="1"/>
      <c r="J602" s="1"/>
      <c r="K602" s="1"/>
      <c r="L602" s="1"/>
      <c r="M602" s="1"/>
      <c r="N602" s="1"/>
      <c r="O602" s="1"/>
      <c r="P602" s="1"/>
      <c r="Q602" s="1"/>
    </row>
    <row r="603" spans="2:17" ht="15.75" customHeight="1">
      <c r="B603" s="1"/>
      <c r="C603" s="1"/>
      <c r="D603" s="1"/>
      <c r="E603" s="1"/>
      <c r="F603" s="1"/>
      <c r="G603" s="1"/>
      <c r="H603" s="1"/>
      <c r="I603" s="1"/>
      <c r="J603" s="1"/>
      <c r="K603" s="1"/>
      <c r="L603" s="1"/>
      <c r="M603" s="1"/>
      <c r="N603" s="1"/>
      <c r="O603" s="1"/>
      <c r="P603" s="1"/>
      <c r="Q603" s="1"/>
    </row>
    <row r="604" spans="2:17" ht="15.75" customHeight="1">
      <c r="B604" s="1"/>
      <c r="C604" s="1"/>
      <c r="D604" s="1"/>
      <c r="E604" s="1"/>
      <c r="F604" s="1"/>
      <c r="G604" s="1"/>
      <c r="H604" s="1"/>
      <c r="I604" s="1"/>
      <c r="J604" s="1"/>
      <c r="K604" s="1"/>
      <c r="L604" s="1"/>
      <c r="M604" s="1"/>
      <c r="N604" s="1"/>
      <c r="O604" s="1"/>
      <c r="P604" s="1"/>
      <c r="Q604" s="1"/>
    </row>
    <row r="605" spans="2:17" ht="15.75" customHeight="1">
      <c r="B605" s="1"/>
      <c r="C605" s="1"/>
      <c r="D605" s="1"/>
      <c r="E605" s="1"/>
      <c r="F605" s="1"/>
      <c r="G605" s="1"/>
      <c r="H605" s="1"/>
      <c r="I605" s="1"/>
      <c r="J605" s="1"/>
      <c r="K605" s="1"/>
      <c r="L605" s="1"/>
      <c r="M605" s="1"/>
      <c r="N605" s="1"/>
      <c r="O605" s="1"/>
      <c r="P605" s="1"/>
      <c r="Q605" s="1"/>
    </row>
    <row r="606" spans="2:17" ht="15.75" customHeight="1">
      <c r="B606" s="1"/>
      <c r="C606" s="1"/>
      <c r="D606" s="1"/>
      <c r="E606" s="1"/>
      <c r="F606" s="1"/>
      <c r="G606" s="1"/>
      <c r="H606" s="1"/>
      <c r="I606" s="1"/>
      <c r="J606" s="1"/>
      <c r="K606" s="1"/>
      <c r="L606" s="1"/>
      <c r="M606" s="1"/>
      <c r="N606" s="1"/>
      <c r="O606" s="1"/>
      <c r="P606" s="1"/>
      <c r="Q606" s="1"/>
    </row>
    <row r="607" spans="2:17" ht="15.75" customHeight="1">
      <c r="B607" s="1"/>
      <c r="C607" s="1"/>
      <c r="D607" s="1"/>
      <c r="E607" s="1"/>
      <c r="F607" s="1"/>
      <c r="G607" s="1"/>
      <c r="H607" s="1"/>
      <c r="I607" s="1"/>
      <c r="J607" s="1"/>
      <c r="K607" s="1"/>
      <c r="L607" s="1"/>
      <c r="M607" s="1"/>
      <c r="N607" s="1"/>
      <c r="O607" s="1"/>
      <c r="P607" s="1"/>
      <c r="Q607" s="1"/>
    </row>
    <row r="608" spans="2:17" ht="15.75" customHeight="1">
      <c r="B608" s="1"/>
      <c r="C608" s="1"/>
      <c r="D608" s="1"/>
      <c r="E608" s="1"/>
      <c r="F608" s="1"/>
      <c r="G608" s="1"/>
      <c r="H608" s="1"/>
      <c r="I608" s="1"/>
      <c r="J608" s="1"/>
      <c r="K608" s="1"/>
      <c r="L608" s="1"/>
      <c r="M608" s="1"/>
      <c r="N608" s="1"/>
      <c r="O608" s="1"/>
      <c r="P608" s="1"/>
      <c r="Q608" s="1"/>
    </row>
    <row r="609" spans="2:17" ht="15.75" customHeight="1">
      <c r="B609" s="1"/>
      <c r="C609" s="1"/>
      <c r="D609" s="1"/>
      <c r="E609" s="1"/>
      <c r="F609" s="1"/>
      <c r="G609" s="1"/>
      <c r="H609" s="1"/>
      <c r="I609" s="1"/>
      <c r="J609" s="1"/>
      <c r="K609" s="1"/>
      <c r="L609" s="1"/>
      <c r="M609" s="1"/>
      <c r="N609" s="1"/>
      <c r="O609" s="1"/>
      <c r="P609" s="1"/>
      <c r="Q609" s="1"/>
    </row>
    <row r="610" spans="2:17" ht="15.75" customHeight="1">
      <c r="B610" s="1"/>
      <c r="C610" s="1"/>
      <c r="D610" s="1"/>
      <c r="E610" s="1"/>
      <c r="F610" s="1"/>
      <c r="G610" s="1"/>
      <c r="H610" s="1"/>
      <c r="I610" s="1"/>
      <c r="J610" s="1"/>
      <c r="K610" s="1"/>
      <c r="L610" s="1"/>
      <c r="M610" s="1"/>
      <c r="N610" s="1"/>
      <c r="O610" s="1"/>
      <c r="P610" s="1"/>
      <c r="Q610" s="1"/>
    </row>
    <row r="611" spans="2:17" ht="15.75" customHeight="1">
      <c r="B611" s="1"/>
      <c r="C611" s="1"/>
      <c r="D611" s="1"/>
      <c r="E611" s="1"/>
      <c r="F611" s="1"/>
      <c r="G611" s="1"/>
      <c r="H611" s="1"/>
      <c r="I611" s="1"/>
      <c r="J611" s="1"/>
      <c r="K611" s="1"/>
      <c r="L611" s="1"/>
      <c r="M611" s="1"/>
      <c r="N611" s="1"/>
      <c r="O611" s="1"/>
      <c r="P611" s="1"/>
      <c r="Q611" s="1"/>
    </row>
    <row r="612" spans="2:17" ht="15.75" customHeight="1">
      <c r="B612" s="1"/>
      <c r="C612" s="1"/>
      <c r="D612" s="1"/>
      <c r="E612" s="1"/>
      <c r="F612" s="1"/>
      <c r="G612" s="1"/>
      <c r="H612" s="1"/>
      <c r="I612" s="1"/>
      <c r="J612" s="1"/>
      <c r="K612" s="1"/>
      <c r="L612" s="1"/>
      <c r="M612" s="1"/>
      <c r="N612" s="1"/>
      <c r="O612" s="1"/>
      <c r="P612" s="1"/>
      <c r="Q612" s="1"/>
    </row>
    <row r="613" spans="2:17" ht="15.75" customHeight="1">
      <c r="B613" s="1"/>
      <c r="C613" s="1"/>
      <c r="D613" s="1"/>
      <c r="E613" s="1"/>
      <c r="F613" s="1"/>
      <c r="G613" s="1"/>
      <c r="H613" s="1"/>
      <c r="I613" s="1"/>
      <c r="J613" s="1"/>
      <c r="K613" s="1"/>
      <c r="L613" s="1"/>
      <c r="M613" s="1"/>
      <c r="N613" s="1"/>
      <c r="O613" s="1"/>
      <c r="P613" s="1"/>
      <c r="Q613" s="1"/>
    </row>
    <row r="614" spans="2:17" ht="15.75" customHeight="1">
      <c r="B614" s="1"/>
      <c r="C614" s="1"/>
      <c r="D614" s="1"/>
      <c r="E614" s="1"/>
      <c r="F614" s="1"/>
      <c r="G614" s="1"/>
      <c r="H614" s="1"/>
      <c r="I614" s="1"/>
      <c r="J614" s="1"/>
      <c r="K614" s="1"/>
      <c r="L614" s="1"/>
      <c r="M614" s="1"/>
      <c r="N614" s="1"/>
      <c r="O614" s="1"/>
      <c r="P614" s="1"/>
      <c r="Q614" s="1"/>
    </row>
    <row r="615" spans="2:17" ht="15.75" customHeight="1">
      <c r="B615" s="1"/>
      <c r="C615" s="1"/>
      <c r="D615" s="1"/>
      <c r="E615" s="1"/>
      <c r="F615" s="1"/>
      <c r="G615" s="1"/>
      <c r="H615" s="1"/>
      <c r="I615" s="1"/>
      <c r="J615" s="1"/>
      <c r="K615" s="1"/>
      <c r="L615" s="1"/>
      <c r="M615" s="1"/>
      <c r="N615" s="1"/>
      <c r="O615" s="1"/>
      <c r="P615" s="1"/>
      <c r="Q615" s="1"/>
    </row>
    <row r="616" spans="2:17" ht="15.75" customHeight="1">
      <c r="B616" s="1"/>
      <c r="C616" s="1"/>
      <c r="D616" s="1"/>
      <c r="E616" s="1"/>
      <c r="F616" s="1"/>
      <c r="G616" s="1"/>
      <c r="H616" s="1"/>
      <c r="I616" s="1"/>
      <c r="J616" s="1"/>
      <c r="K616" s="1"/>
      <c r="L616" s="1"/>
      <c r="M616" s="1"/>
      <c r="N616" s="1"/>
      <c r="O616" s="1"/>
      <c r="P616" s="1"/>
      <c r="Q616" s="1"/>
    </row>
    <row r="617" spans="2:17" ht="15.75" customHeight="1">
      <c r="B617" s="1"/>
      <c r="C617" s="1"/>
      <c r="D617" s="1"/>
      <c r="E617" s="1"/>
      <c r="F617" s="1"/>
      <c r="G617" s="1"/>
      <c r="H617" s="1"/>
      <c r="I617" s="1"/>
      <c r="J617" s="1"/>
      <c r="K617" s="1"/>
      <c r="L617" s="1"/>
      <c r="M617" s="1"/>
      <c r="N617" s="1"/>
      <c r="O617" s="1"/>
      <c r="P617" s="1"/>
      <c r="Q617" s="1"/>
    </row>
    <row r="618" spans="2:17" ht="15.75" customHeight="1">
      <c r="B618" s="1"/>
      <c r="C618" s="1"/>
      <c r="D618" s="1"/>
      <c r="E618" s="1"/>
      <c r="F618" s="1"/>
      <c r="G618" s="1"/>
      <c r="H618" s="1"/>
      <c r="I618" s="1"/>
      <c r="J618" s="1"/>
      <c r="K618" s="1"/>
      <c r="L618" s="1"/>
      <c r="M618" s="1"/>
      <c r="N618" s="1"/>
      <c r="O618" s="1"/>
      <c r="P618" s="1"/>
      <c r="Q618" s="1"/>
    </row>
    <row r="619" spans="2:17" ht="15.75" customHeight="1">
      <c r="B619" s="1"/>
      <c r="C619" s="1"/>
      <c r="D619" s="1"/>
      <c r="E619" s="1"/>
      <c r="F619" s="1"/>
      <c r="G619" s="1"/>
      <c r="H619" s="1"/>
      <c r="I619" s="1"/>
      <c r="J619" s="1"/>
      <c r="K619" s="1"/>
      <c r="L619" s="1"/>
      <c r="M619" s="1"/>
      <c r="N619" s="1"/>
      <c r="O619" s="1"/>
      <c r="P619" s="1"/>
      <c r="Q619" s="1"/>
    </row>
    <row r="620" spans="2:17" ht="15.75" customHeight="1">
      <c r="B620" s="1"/>
      <c r="C620" s="1"/>
      <c r="D620" s="1"/>
      <c r="E620" s="1"/>
      <c r="F620" s="1"/>
      <c r="G620" s="1"/>
      <c r="H620" s="1"/>
      <c r="I620" s="1"/>
      <c r="J620" s="1"/>
      <c r="K620" s="1"/>
      <c r="L620" s="1"/>
      <c r="M620" s="1"/>
      <c r="N620" s="1"/>
      <c r="O620" s="1"/>
      <c r="P620" s="1"/>
      <c r="Q620" s="1"/>
    </row>
    <row r="621" spans="2:17" ht="15.75" customHeight="1">
      <c r="B621" s="1"/>
      <c r="C621" s="1"/>
      <c r="D621" s="1"/>
      <c r="E621" s="1"/>
      <c r="F621" s="1"/>
      <c r="G621" s="1"/>
      <c r="H621" s="1"/>
      <c r="I621" s="1"/>
      <c r="J621" s="1"/>
      <c r="K621" s="1"/>
      <c r="L621" s="1"/>
      <c r="M621" s="1"/>
      <c r="N621" s="1"/>
      <c r="O621" s="1"/>
      <c r="P621" s="1"/>
      <c r="Q621" s="1"/>
    </row>
    <row r="622" spans="2:17" ht="15.75" customHeight="1">
      <c r="B622" s="1"/>
      <c r="C622" s="1"/>
      <c r="D622" s="1"/>
      <c r="E622" s="1"/>
      <c r="F622" s="1"/>
      <c r="G622" s="1"/>
      <c r="H622" s="1"/>
      <c r="I622" s="1"/>
      <c r="J622" s="1"/>
      <c r="K622" s="1"/>
      <c r="L622" s="1"/>
      <c r="M622" s="1"/>
      <c r="N622" s="1"/>
      <c r="O622" s="1"/>
      <c r="P622" s="1"/>
      <c r="Q622" s="1"/>
    </row>
    <row r="623" spans="2:17" ht="15.75" customHeight="1">
      <c r="B623" s="1"/>
      <c r="C623" s="1"/>
      <c r="D623" s="1"/>
      <c r="E623" s="1"/>
      <c r="F623" s="1"/>
      <c r="G623" s="1"/>
      <c r="H623" s="1"/>
      <c r="I623" s="1"/>
      <c r="J623" s="1"/>
      <c r="K623" s="1"/>
      <c r="L623" s="1"/>
      <c r="M623" s="1"/>
      <c r="N623" s="1"/>
      <c r="O623" s="1"/>
      <c r="P623" s="1"/>
      <c r="Q623" s="1"/>
    </row>
    <row r="624" spans="2:17" ht="15.75" customHeight="1">
      <c r="B624" s="1"/>
      <c r="C624" s="1"/>
      <c r="D624" s="1"/>
      <c r="E624" s="1"/>
      <c r="F624" s="1"/>
      <c r="G624" s="1"/>
      <c r="H624" s="1"/>
      <c r="I624" s="1"/>
      <c r="J624" s="1"/>
      <c r="K624" s="1"/>
      <c r="L624" s="1"/>
      <c r="M624" s="1"/>
      <c r="N624" s="1"/>
      <c r="O624" s="1"/>
      <c r="P624" s="1"/>
      <c r="Q624" s="1"/>
    </row>
    <row r="625" spans="2:17" ht="15.75" customHeight="1">
      <c r="B625" s="1"/>
      <c r="C625" s="1"/>
      <c r="D625" s="1"/>
      <c r="E625" s="1"/>
      <c r="F625" s="1"/>
      <c r="G625" s="1"/>
      <c r="H625" s="1"/>
      <c r="I625" s="1"/>
      <c r="J625" s="1"/>
      <c r="K625" s="1"/>
      <c r="L625" s="1"/>
      <c r="M625" s="1"/>
      <c r="N625" s="1"/>
      <c r="O625" s="1"/>
      <c r="P625" s="1"/>
      <c r="Q625" s="1"/>
    </row>
    <row r="626" spans="2:17" ht="15.75" customHeight="1">
      <c r="B626" s="1"/>
      <c r="C626" s="1"/>
      <c r="D626" s="1"/>
      <c r="E626" s="1"/>
      <c r="F626" s="1"/>
      <c r="G626" s="1"/>
      <c r="H626" s="1"/>
      <c r="I626" s="1"/>
      <c r="J626" s="1"/>
      <c r="K626" s="1"/>
      <c r="L626" s="1"/>
      <c r="M626" s="1"/>
      <c r="N626" s="1"/>
      <c r="O626" s="1"/>
      <c r="P626" s="1"/>
      <c r="Q626" s="1"/>
    </row>
    <row r="627" spans="2:17" ht="15.75" customHeight="1">
      <c r="B627" s="1"/>
      <c r="C627" s="1"/>
      <c r="D627" s="1"/>
      <c r="E627" s="1"/>
      <c r="F627" s="1"/>
      <c r="G627" s="1"/>
      <c r="H627" s="1"/>
      <c r="I627" s="1"/>
      <c r="J627" s="1"/>
      <c r="K627" s="1"/>
      <c r="L627" s="1"/>
      <c r="M627" s="1"/>
      <c r="N627" s="1"/>
      <c r="O627" s="1"/>
      <c r="P627" s="1"/>
      <c r="Q627" s="1"/>
    </row>
    <row r="628" spans="2:17" ht="15.75" customHeight="1">
      <c r="B628" s="1"/>
      <c r="C628" s="1"/>
      <c r="D628" s="1"/>
      <c r="E628" s="1"/>
      <c r="F628" s="1"/>
      <c r="G628" s="1"/>
      <c r="H628" s="1"/>
      <c r="I628" s="1"/>
      <c r="J628" s="1"/>
      <c r="K628" s="1"/>
      <c r="L628" s="1"/>
      <c r="M628" s="1"/>
      <c r="N628" s="1"/>
      <c r="O628" s="1"/>
      <c r="P628" s="1"/>
      <c r="Q628" s="1"/>
    </row>
    <row r="629" spans="2:17" ht="15.75" customHeight="1">
      <c r="B629" s="1"/>
      <c r="C629" s="1"/>
      <c r="D629" s="1"/>
      <c r="E629" s="1"/>
      <c r="F629" s="1"/>
      <c r="G629" s="1"/>
      <c r="H629" s="1"/>
      <c r="I629" s="1"/>
      <c r="J629" s="1"/>
      <c r="K629" s="1"/>
      <c r="L629" s="1"/>
      <c r="M629" s="1"/>
      <c r="N629" s="1"/>
      <c r="O629" s="1"/>
      <c r="P629" s="1"/>
      <c r="Q629" s="1"/>
    </row>
    <row r="630" spans="2:17" ht="15.75" customHeight="1">
      <c r="B630" s="1"/>
      <c r="C630" s="1"/>
      <c r="D630" s="1"/>
      <c r="E630" s="1"/>
      <c r="F630" s="1"/>
      <c r="G630" s="1"/>
      <c r="H630" s="1"/>
      <c r="I630" s="1"/>
      <c r="J630" s="1"/>
      <c r="K630" s="1"/>
      <c r="L630" s="1"/>
      <c r="M630" s="1"/>
      <c r="N630" s="1"/>
      <c r="O630" s="1"/>
      <c r="P630" s="1"/>
      <c r="Q630" s="1"/>
    </row>
    <row r="631" spans="2:17" ht="15.75" customHeight="1">
      <c r="B631" s="1"/>
      <c r="C631" s="1"/>
      <c r="D631" s="1"/>
      <c r="E631" s="1"/>
      <c r="F631" s="1"/>
      <c r="G631" s="1"/>
      <c r="H631" s="1"/>
      <c r="I631" s="1"/>
      <c r="J631" s="1"/>
      <c r="K631" s="1"/>
      <c r="L631" s="1"/>
      <c r="M631" s="1"/>
      <c r="N631" s="1"/>
      <c r="O631" s="1"/>
      <c r="P631" s="1"/>
      <c r="Q631" s="1"/>
    </row>
    <row r="632" spans="2:17" ht="15.75" customHeight="1">
      <c r="B632" s="1"/>
      <c r="C632" s="1"/>
      <c r="D632" s="1"/>
      <c r="E632" s="1"/>
      <c r="F632" s="1"/>
      <c r="G632" s="1"/>
      <c r="H632" s="1"/>
      <c r="I632" s="1"/>
      <c r="J632" s="1"/>
      <c r="K632" s="1"/>
      <c r="L632" s="1"/>
      <c r="M632" s="1"/>
      <c r="N632" s="1"/>
      <c r="O632" s="1"/>
      <c r="P632" s="1"/>
      <c r="Q632" s="1"/>
    </row>
    <row r="633" spans="2:17" ht="15.75" customHeight="1">
      <c r="B633" s="1"/>
      <c r="C633" s="1"/>
      <c r="D633" s="1"/>
      <c r="E633" s="1"/>
      <c r="F633" s="1"/>
      <c r="G633" s="1"/>
      <c r="H633" s="1"/>
      <c r="I633" s="1"/>
      <c r="J633" s="1"/>
      <c r="K633" s="1"/>
      <c r="L633" s="1"/>
      <c r="M633" s="1"/>
      <c r="N633" s="1"/>
      <c r="O633" s="1"/>
      <c r="P633" s="1"/>
      <c r="Q633" s="1"/>
    </row>
    <row r="634" spans="2:17" ht="15.75" customHeight="1">
      <c r="B634" s="1"/>
      <c r="C634" s="1"/>
      <c r="D634" s="1"/>
      <c r="E634" s="1"/>
      <c r="F634" s="1"/>
      <c r="G634" s="1"/>
      <c r="H634" s="1"/>
      <c r="I634" s="1"/>
      <c r="J634" s="1"/>
      <c r="K634" s="1"/>
      <c r="L634" s="1"/>
      <c r="M634" s="1"/>
      <c r="N634" s="1"/>
      <c r="O634" s="1"/>
      <c r="P634" s="1"/>
      <c r="Q634" s="1"/>
    </row>
    <row r="635" spans="2:17" ht="15.75" customHeight="1">
      <c r="B635" s="1"/>
      <c r="C635" s="1"/>
      <c r="D635" s="1"/>
      <c r="E635" s="1"/>
      <c r="F635" s="1"/>
      <c r="G635" s="1"/>
      <c r="H635" s="1"/>
      <c r="I635" s="1"/>
      <c r="J635" s="1"/>
      <c r="K635" s="1"/>
      <c r="L635" s="1"/>
      <c r="M635" s="1"/>
      <c r="N635" s="1"/>
      <c r="O635" s="1"/>
      <c r="P635" s="1"/>
      <c r="Q635" s="1"/>
    </row>
    <row r="636" spans="2:17" ht="15.75" customHeight="1">
      <c r="B636" s="1"/>
      <c r="C636" s="1"/>
      <c r="D636" s="1"/>
      <c r="E636" s="1"/>
      <c r="F636" s="1"/>
      <c r="G636" s="1"/>
      <c r="H636" s="1"/>
      <c r="I636" s="1"/>
      <c r="J636" s="1"/>
      <c r="K636" s="1"/>
      <c r="L636" s="1"/>
      <c r="M636" s="1"/>
      <c r="N636" s="1"/>
      <c r="O636" s="1"/>
      <c r="P636" s="1"/>
      <c r="Q636" s="1"/>
    </row>
    <row r="637" spans="2:17" ht="15.75" customHeight="1">
      <c r="B637" s="1"/>
      <c r="C637" s="1"/>
      <c r="D637" s="1"/>
      <c r="E637" s="1"/>
      <c r="F637" s="1"/>
      <c r="G637" s="1"/>
      <c r="H637" s="1"/>
      <c r="I637" s="1"/>
      <c r="J637" s="1"/>
      <c r="K637" s="1"/>
      <c r="L637" s="1"/>
      <c r="M637" s="1"/>
      <c r="N637" s="1"/>
      <c r="O637" s="1"/>
      <c r="P637" s="1"/>
      <c r="Q637" s="1"/>
    </row>
    <row r="638" spans="2:17" ht="15.75" customHeight="1">
      <c r="B638" s="1"/>
      <c r="C638" s="1"/>
      <c r="D638" s="1"/>
      <c r="E638" s="1"/>
      <c r="F638" s="1"/>
      <c r="G638" s="1"/>
      <c r="H638" s="1"/>
      <c r="I638" s="1"/>
      <c r="J638" s="1"/>
      <c r="K638" s="1"/>
      <c r="L638" s="1"/>
      <c r="M638" s="1"/>
      <c r="N638" s="1"/>
      <c r="O638" s="1"/>
      <c r="P638" s="1"/>
      <c r="Q638" s="1"/>
    </row>
    <row r="639" spans="2:17" ht="15.75" customHeight="1">
      <c r="B639" s="1"/>
      <c r="C639" s="1"/>
      <c r="D639" s="1"/>
      <c r="E639" s="1"/>
      <c r="F639" s="1"/>
      <c r="G639" s="1"/>
      <c r="H639" s="1"/>
      <c r="I639" s="1"/>
      <c r="J639" s="1"/>
      <c r="K639" s="1"/>
      <c r="L639" s="1"/>
      <c r="M639" s="1"/>
      <c r="N639" s="1"/>
      <c r="O639" s="1"/>
      <c r="P639" s="1"/>
      <c r="Q639" s="1"/>
    </row>
    <row r="640" spans="2:17" ht="15.75" customHeight="1">
      <c r="B640" s="1"/>
      <c r="C640" s="1"/>
      <c r="D640" s="1"/>
      <c r="E640" s="1"/>
      <c r="F640" s="1"/>
      <c r="G640" s="1"/>
      <c r="H640" s="1"/>
      <c r="I640" s="1"/>
      <c r="J640" s="1"/>
      <c r="K640" s="1"/>
      <c r="L640" s="1"/>
      <c r="M640" s="1"/>
      <c r="N640" s="1"/>
      <c r="O640" s="1"/>
      <c r="P640" s="1"/>
      <c r="Q640" s="1"/>
    </row>
    <row r="641" spans="2:17" ht="15.75" customHeight="1">
      <c r="B641" s="1"/>
      <c r="C641" s="1"/>
      <c r="D641" s="1"/>
      <c r="E641" s="1"/>
      <c r="F641" s="1"/>
      <c r="G641" s="1"/>
      <c r="H641" s="1"/>
      <c r="I641" s="1"/>
      <c r="J641" s="1"/>
      <c r="K641" s="1"/>
      <c r="L641" s="1"/>
      <c r="M641" s="1"/>
      <c r="N641" s="1"/>
      <c r="O641" s="1"/>
      <c r="P641" s="1"/>
      <c r="Q641" s="1"/>
    </row>
    <row r="642" spans="2:17" ht="15.75" customHeight="1">
      <c r="B642" s="1"/>
      <c r="C642" s="1"/>
      <c r="D642" s="1"/>
      <c r="E642" s="1"/>
      <c r="F642" s="1"/>
      <c r="G642" s="1"/>
      <c r="H642" s="1"/>
      <c r="I642" s="1"/>
      <c r="J642" s="1"/>
      <c r="K642" s="1"/>
      <c r="L642" s="1"/>
      <c r="M642" s="1"/>
      <c r="N642" s="1"/>
      <c r="O642" s="1"/>
      <c r="P642" s="1"/>
      <c r="Q642" s="1"/>
    </row>
    <row r="643" spans="2:17" ht="15.75" customHeight="1">
      <c r="B643" s="1"/>
      <c r="C643" s="1"/>
      <c r="D643" s="1"/>
      <c r="E643" s="1"/>
      <c r="F643" s="1"/>
      <c r="G643" s="1"/>
      <c r="H643" s="1"/>
      <c r="I643" s="1"/>
      <c r="J643" s="1"/>
      <c r="K643" s="1"/>
      <c r="L643" s="1"/>
      <c r="M643" s="1"/>
      <c r="N643" s="1"/>
      <c r="O643" s="1"/>
      <c r="P643" s="1"/>
      <c r="Q643" s="1"/>
    </row>
    <row r="644" spans="2:17" ht="15.75" customHeight="1">
      <c r="B644" s="1"/>
      <c r="C644" s="1"/>
      <c r="D644" s="1"/>
      <c r="E644" s="1"/>
      <c r="F644" s="1"/>
      <c r="G644" s="1"/>
      <c r="H644" s="1"/>
      <c r="I644" s="1"/>
      <c r="J644" s="1"/>
      <c r="K644" s="1"/>
      <c r="L644" s="1"/>
      <c r="M644" s="1"/>
      <c r="N644" s="1"/>
      <c r="O644" s="1"/>
      <c r="P644" s="1"/>
      <c r="Q644" s="1"/>
    </row>
    <row r="645" spans="2:17" ht="15.75" customHeight="1">
      <c r="B645" s="1"/>
      <c r="C645" s="1"/>
      <c r="D645" s="1"/>
      <c r="E645" s="1"/>
      <c r="F645" s="1"/>
      <c r="G645" s="1"/>
      <c r="H645" s="1"/>
      <c r="I645" s="1"/>
      <c r="J645" s="1"/>
      <c r="K645" s="1"/>
      <c r="L645" s="1"/>
      <c r="M645" s="1"/>
      <c r="N645" s="1"/>
      <c r="O645" s="1"/>
      <c r="P645" s="1"/>
      <c r="Q645" s="1"/>
    </row>
    <row r="646" spans="2:17" ht="15.75" customHeight="1">
      <c r="B646" s="1"/>
      <c r="C646" s="1"/>
      <c r="D646" s="1"/>
      <c r="E646" s="1"/>
      <c r="F646" s="1"/>
      <c r="G646" s="1"/>
      <c r="H646" s="1"/>
      <c r="I646" s="1"/>
      <c r="J646" s="1"/>
      <c r="K646" s="1"/>
      <c r="L646" s="1"/>
      <c r="M646" s="1"/>
      <c r="N646" s="1"/>
      <c r="O646" s="1"/>
      <c r="P646" s="1"/>
      <c r="Q646" s="1"/>
    </row>
    <row r="647" spans="2:17" ht="15.75" customHeight="1">
      <c r="B647" s="1"/>
      <c r="C647" s="1"/>
      <c r="D647" s="1"/>
      <c r="E647" s="1"/>
      <c r="F647" s="1"/>
      <c r="G647" s="1"/>
      <c r="H647" s="1"/>
      <c r="I647" s="1"/>
      <c r="J647" s="1"/>
      <c r="K647" s="1"/>
      <c r="L647" s="1"/>
      <c r="M647" s="1"/>
      <c r="N647" s="1"/>
      <c r="O647" s="1"/>
      <c r="P647" s="1"/>
      <c r="Q647" s="1"/>
    </row>
    <row r="648" spans="2:17" ht="15.75" customHeight="1">
      <c r="B648" s="1"/>
      <c r="C648" s="1"/>
      <c r="D648" s="1"/>
      <c r="E648" s="1"/>
      <c r="F648" s="1"/>
      <c r="G648" s="1"/>
      <c r="H648" s="1"/>
      <c r="I648" s="1"/>
      <c r="J648" s="1"/>
      <c r="K648" s="1"/>
      <c r="L648" s="1"/>
      <c r="M648" s="1"/>
      <c r="N648" s="1"/>
      <c r="O648" s="1"/>
      <c r="P648" s="1"/>
      <c r="Q648" s="1"/>
    </row>
    <row r="649" spans="2:17" ht="15.75" customHeight="1">
      <c r="B649" s="1"/>
      <c r="C649" s="1"/>
      <c r="D649" s="1"/>
      <c r="E649" s="1"/>
      <c r="F649" s="1"/>
      <c r="G649" s="1"/>
      <c r="H649" s="1"/>
      <c r="I649" s="1"/>
      <c r="J649" s="1"/>
      <c r="K649" s="1"/>
      <c r="L649" s="1"/>
      <c r="M649" s="1"/>
      <c r="N649" s="1"/>
      <c r="O649" s="1"/>
      <c r="P649" s="1"/>
      <c r="Q649" s="1"/>
    </row>
    <row r="650" spans="2:17" ht="15.75" customHeight="1">
      <c r="B650" s="1"/>
      <c r="C650" s="1"/>
      <c r="D650" s="1"/>
      <c r="E650" s="1"/>
      <c r="F650" s="1"/>
      <c r="G650" s="1"/>
      <c r="H650" s="1"/>
      <c r="I650" s="1"/>
      <c r="J650" s="1"/>
      <c r="K650" s="1"/>
      <c r="L650" s="1"/>
      <c r="M650" s="1"/>
      <c r="N650" s="1"/>
      <c r="O650" s="1"/>
      <c r="P650" s="1"/>
      <c r="Q650" s="1"/>
    </row>
    <row r="651" spans="2:17" ht="15.75" customHeight="1">
      <c r="B651" s="1"/>
      <c r="C651" s="1"/>
      <c r="D651" s="1"/>
      <c r="E651" s="1"/>
      <c r="F651" s="1"/>
      <c r="G651" s="1"/>
      <c r="H651" s="1"/>
      <c r="I651" s="1"/>
      <c r="J651" s="1"/>
      <c r="K651" s="1"/>
      <c r="L651" s="1"/>
      <c r="M651" s="1"/>
      <c r="N651" s="1"/>
      <c r="O651" s="1"/>
      <c r="P651" s="1"/>
      <c r="Q651" s="1"/>
    </row>
    <row r="652" spans="2:17" ht="15.75" customHeight="1">
      <c r="B652" s="1"/>
      <c r="C652" s="1"/>
      <c r="D652" s="1"/>
      <c r="E652" s="1"/>
      <c r="F652" s="1"/>
      <c r="G652" s="1"/>
      <c r="H652" s="1"/>
      <c r="I652" s="1"/>
      <c r="J652" s="1"/>
      <c r="K652" s="1"/>
      <c r="L652" s="1"/>
      <c r="M652" s="1"/>
      <c r="N652" s="1"/>
      <c r="O652" s="1"/>
      <c r="P652" s="1"/>
      <c r="Q652" s="1"/>
    </row>
    <row r="653" spans="2:17" ht="15.75" customHeight="1">
      <c r="B653" s="1"/>
      <c r="C653" s="1"/>
      <c r="D653" s="1"/>
      <c r="E653" s="1"/>
      <c r="F653" s="1"/>
      <c r="G653" s="1"/>
      <c r="H653" s="1"/>
      <c r="I653" s="1"/>
      <c r="J653" s="1"/>
      <c r="K653" s="1"/>
      <c r="L653" s="1"/>
      <c r="M653" s="1"/>
      <c r="N653" s="1"/>
      <c r="O653" s="1"/>
      <c r="P653" s="1"/>
      <c r="Q653" s="1"/>
    </row>
    <row r="654" spans="2:17" ht="15.75" customHeight="1">
      <c r="B654" s="1"/>
      <c r="C654" s="1"/>
      <c r="D654" s="1"/>
      <c r="E654" s="1"/>
      <c r="F654" s="1"/>
      <c r="G654" s="1"/>
      <c r="H654" s="1"/>
      <c r="I654" s="1"/>
      <c r="J654" s="1"/>
      <c r="K654" s="1"/>
      <c r="L654" s="1"/>
      <c r="M654" s="1"/>
      <c r="N654" s="1"/>
      <c r="O654" s="1"/>
      <c r="P654" s="1"/>
      <c r="Q654" s="1"/>
    </row>
    <row r="655" spans="2:17" ht="15.75" customHeight="1">
      <c r="B655" s="1"/>
      <c r="C655" s="1"/>
      <c r="D655" s="1"/>
      <c r="E655" s="1"/>
      <c r="F655" s="1"/>
      <c r="G655" s="1"/>
      <c r="H655" s="1"/>
      <c r="I655" s="1"/>
      <c r="J655" s="1"/>
      <c r="K655" s="1"/>
      <c r="L655" s="1"/>
      <c r="M655" s="1"/>
      <c r="N655" s="1"/>
      <c r="O655" s="1"/>
      <c r="P655" s="1"/>
      <c r="Q655" s="1"/>
    </row>
    <row r="656" spans="2:17" ht="15.75" customHeight="1">
      <c r="B656" s="1"/>
      <c r="C656" s="1"/>
      <c r="D656" s="1"/>
      <c r="E656" s="1"/>
      <c r="F656" s="1"/>
      <c r="G656" s="1"/>
      <c r="H656" s="1"/>
      <c r="I656" s="1"/>
      <c r="J656" s="1"/>
      <c r="K656" s="1"/>
      <c r="L656" s="1"/>
      <c r="M656" s="1"/>
      <c r="N656" s="1"/>
      <c r="O656" s="1"/>
      <c r="P656" s="1"/>
      <c r="Q656" s="1"/>
    </row>
    <row r="657" spans="2:17" ht="15.75" customHeight="1">
      <c r="B657" s="1"/>
      <c r="C657" s="1"/>
      <c r="D657" s="1"/>
      <c r="E657" s="1"/>
      <c r="F657" s="1"/>
      <c r="G657" s="1"/>
      <c r="H657" s="1"/>
      <c r="I657" s="1"/>
      <c r="J657" s="1"/>
      <c r="K657" s="1"/>
      <c r="L657" s="1"/>
      <c r="M657" s="1"/>
      <c r="N657" s="1"/>
      <c r="O657" s="1"/>
      <c r="P657" s="1"/>
      <c r="Q657" s="1"/>
    </row>
    <row r="658" spans="2:17" ht="15.75" customHeight="1">
      <c r="B658" s="1"/>
      <c r="C658" s="1"/>
      <c r="D658" s="1"/>
      <c r="E658" s="1"/>
      <c r="F658" s="1"/>
      <c r="G658" s="1"/>
      <c r="H658" s="1"/>
      <c r="I658" s="1"/>
      <c r="J658" s="1"/>
      <c r="K658" s="1"/>
      <c r="L658" s="1"/>
      <c r="M658" s="1"/>
      <c r="N658" s="1"/>
      <c r="O658" s="1"/>
      <c r="P658" s="1"/>
      <c r="Q658" s="1"/>
    </row>
    <row r="659" spans="2:17" ht="15.75" customHeight="1">
      <c r="B659" s="1"/>
      <c r="C659" s="1"/>
      <c r="D659" s="1"/>
      <c r="E659" s="1"/>
      <c r="F659" s="1"/>
      <c r="G659" s="1"/>
      <c r="H659" s="1"/>
      <c r="I659" s="1"/>
      <c r="J659" s="1"/>
      <c r="K659" s="1"/>
      <c r="L659" s="1"/>
      <c r="M659" s="1"/>
      <c r="N659" s="1"/>
      <c r="O659" s="1"/>
      <c r="P659" s="1"/>
      <c r="Q659" s="1"/>
    </row>
    <row r="660" spans="2:17" ht="15.75" customHeight="1">
      <c r="B660" s="1"/>
      <c r="C660" s="1"/>
      <c r="D660" s="1"/>
      <c r="E660" s="1"/>
      <c r="F660" s="1"/>
      <c r="G660" s="1"/>
      <c r="H660" s="1"/>
      <c r="I660" s="1"/>
      <c r="J660" s="1"/>
      <c r="K660" s="1"/>
      <c r="L660" s="1"/>
      <c r="M660" s="1"/>
      <c r="N660" s="1"/>
      <c r="O660" s="1"/>
      <c r="P660" s="1"/>
      <c r="Q660" s="1"/>
    </row>
    <row r="661" spans="2:17" ht="15.75" customHeight="1">
      <c r="B661" s="1"/>
      <c r="C661" s="1"/>
      <c r="D661" s="1"/>
      <c r="E661" s="1"/>
      <c r="F661" s="1"/>
      <c r="G661" s="1"/>
      <c r="H661" s="1"/>
      <c r="I661" s="1"/>
      <c r="J661" s="1"/>
      <c r="K661" s="1"/>
      <c r="L661" s="1"/>
      <c r="M661" s="1"/>
      <c r="N661" s="1"/>
      <c r="O661" s="1"/>
      <c r="P661" s="1"/>
      <c r="Q661" s="1"/>
    </row>
    <row r="662" spans="2:17" ht="15.75" customHeight="1">
      <c r="B662" s="1"/>
      <c r="C662" s="1"/>
      <c r="D662" s="1"/>
      <c r="E662" s="1"/>
      <c r="F662" s="1"/>
      <c r="G662" s="1"/>
      <c r="H662" s="1"/>
      <c r="I662" s="1"/>
      <c r="J662" s="1"/>
      <c r="K662" s="1"/>
      <c r="L662" s="1"/>
      <c r="M662" s="1"/>
      <c r="N662" s="1"/>
      <c r="O662" s="1"/>
      <c r="P662" s="1"/>
      <c r="Q662" s="1"/>
    </row>
    <row r="663" spans="2:17" ht="15.75" customHeight="1">
      <c r="B663" s="1"/>
      <c r="C663" s="1"/>
      <c r="D663" s="1"/>
      <c r="E663" s="1"/>
      <c r="F663" s="1"/>
      <c r="G663" s="1"/>
      <c r="H663" s="1"/>
      <c r="I663" s="1"/>
      <c r="J663" s="1"/>
      <c r="K663" s="1"/>
      <c r="L663" s="1"/>
      <c r="M663" s="1"/>
      <c r="N663" s="1"/>
      <c r="O663" s="1"/>
      <c r="P663" s="1"/>
      <c r="Q663" s="1"/>
    </row>
    <row r="664" spans="2:17" ht="15.75" customHeight="1">
      <c r="B664" s="1"/>
      <c r="C664" s="1"/>
      <c r="D664" s="1"/>
      <c r="E664" s="1"/>
      <c r="F664" s="1"/>
      <c r="G664" s="1"/>
      <c r="H664" s="1"/>
      <c r="I664" s="1"/>
      <c r="J664" s="1"/>
      <c r="K664" s="1"/>
      <c r="L664" s="1"/>
      <c r="M664" s="1"/>
      <c r="N664" s="1"/>
      <c r="O664" s="1"/>
      <c r="P664" s="1"/>
      <c r="Q664" s="1"/>
    </row>
    <row r="665" spans="2:17" ht="15.75" customHeight="1">
      <c r="B665" s="1"/>
      <c r="C665" s="1"/>
      <c r="D665" s="1"/>
      <c r="E665" s="1"/>
      <c r="F665" s="1"/>
      <c r="G665" s="1"/>
      <c r="H665" s="1"/>
      <c r="I665" s="1"/>
      <c r="J665" s="1"/>
      <c r="K665" s="1"/>
      <c r="L665" s="1"/>
      <c r="M665" s="1"/>
      <c r="N665" s="1"/>
      <c r="O665" s="1"/>
      <c r="P665" s="1"/>
      <c r="Q665" s="1"/>
    </row>
    <row r="666" spans="2:17" ht="15.75" customHeight="1">
      <c r="B666" s="1"/>
      <c r="C666" s="1"/>
      <c r="D666" s="1"/>
      <c r="E666" s="1"/>
      <c r="F666" s="1"/>
      <c r="G666" s="1"/>
      <c r="H666" s="1"/>
      <c r="I666" s="1"/>
      <c r="J666" s="1"/>
      <c r="K666" s="1"/>
      <c r="L666" s="1"/>
      <c r="M666" s="1"/>
      <c r="N666" s="1"/>
      <c r="O666" s="1"/>
      <c r="P666" s="1"/>
      <c r="Q666" s="1"/>
    </row>
    <row r="667" spans="2:17" ht="15.75" customHeight="1">
      <c r="B667" s="1"/>
      <c r="C667" s="1"/>
      <c r="D667" s="1"/>
      <c r="E667" s="1"/>
      <c r="F667" s="1"/>
      <c r="G667" s="1"/>
      <c r="H667" s="1"/>
      <c r="I667" s="1"/>
      <c r="J667" s="1"/>
      <c r="K667" s="1"/>
      <c r="L667" s="1"/>
      <c r="M667" s="1"/>
      <c r="N667" s="1"/>
      <c r="O667" s="1"/>
      <c r="P667" s="1"/>
      <c r="Q667" s="1"/>
    </row>
    <row r="668" spans="2:17" ht="15.75" customHeight="1">
      <c r="B668" s="1"/>
      <c r="C668" s="1"/>
      <c r="D668" s="1"/>
      <c r="E668" s="1"/>
      <c r="F668" s="1"/>
      <c r="G668" s="1"/>
      <c r="H668" s="1"/>
      <c r="I668" s="1"/>
      <c r="J668" s="1"/>
      <c r="K668" s="1"/>
      <c r="L668" s="1"/>
      <c r="M668" s="1"/>
      <c r="N668" s="1"/>
      <c r="O668" s="1"/>
      <c r="P668" s="1"/>
      <c r="Q668" s="1"/>
    </row>
    <row r="669" spans="2:17" ht="15.75" customHeight="1">
      <c r="B669" s="1"/>
      <c r="C669" s="1"/>
      <c r="D669" s="1"/>
      <c r="E669" s="1"/>
      <c r="F669" s="1"/>
      <c r="G669" s="1"/>
      <c r="H669" s="1"/>
      <c r="I669" s="1"/>
      <c r="J669" s="1"/>
      <c r="K669" s="1"/>
      <c r="L669" s="1"/>
      <c r="M669" s="1"/>
      <c r="N669" s="1"/>
      <c r="O669" s="1"/>
      <c r="P669" s="1"/>
      <c r="Q669" s="1"/>
    </row>
    <row r="670" spans="2:17" ht="15.75" customHeight="1">
      <c r="B670" s="1"/>
      <c r="C670" s="1"/>
      <c r="D670" s="1"/>
      <c r="E670" s="1"/>
      <c r="F670" s="1"/>
      <c r="G670" s="1"/>
      <c r="H670" s="1"/>
      <c r="I670" s="1"/>
      <c r="J670" s="1"/>
      <c r="K670" s="1"/>
      <c r="L670" s="1"/>
      <c r="M670" s="1"/>
      <c r="N670" s="1"/>
      <c r="O670" s="1"/>
      <c r="P670" s="1"/>
      <c r="Q670" s="1"/>
    </row>
    <row r="671" spans="2:17" ht="15.75" customHeight="1">
      <c r="B671" s="1"/>
      <c r="C671" s="1"/>
      <c r="D671" s="1"/>
      <c r="E671" s="1"/>
      <c r="F671" s="1"/>
      <c r="G671" s="1"/>
      <c r="H671" s="1"/>
      <c r="I671" s="1"/>
      <c r="J671" s="1"/>
      <c r="K671" s="1"/>
      <c r="L671" s="1"/>
      <c r="M671" s="1"/>
      <c r="N671" s="1"/>
      <c r="O671" s="1"/>
      <c r="P671" s="1"/>
      <c r="Q671" s="1"/>
    </row>
    <row r="672" spans="2:17" ht="15.75" customHeight="1">
      <c r="B672" s="1"/>
      <c r="C672" s="1"/>
      <c r="D672" s="1"/>
      <c r="E672" s="1"/>
      <c r="F672" s="1"/>
      <c r="G672" s="1"/>
      <c r="H672" s="1"/>
      <c r="I672" s="1"/>
      <c r="J672" s="1"/>
      <c r="K672" s="1"/>
      <c r="L672" s="1"/>
      <c r="M672" s="1"/>
      <c r="N672" s="1"/>
      <c r="O672" s="1"/>
      <c r="P672" s="1"/>
      <c r="Q672" s="1"/>
    </row>
    <row r="673" spans="2:17" ht="15.75" customHeight="1">
      <c r="B673" s="1"/>
      <c r="C673" s="1"/>
      <c r="D673" s="1"/>
      <c r="E673" s="1"/>
      <c r="F673" s="1"/>
      <c r="G673" s="1"/>
      <c r="H673" s="1"/>
      <c r="I673" s="1"/>
      <c r="J673" s="1"/>
      <c r="K673" s="1"/>
      <c r="L673" s="1"/>
      <c r="M673" s="1"/>
      <c r="N673" s="1"/>
      <c r="O673" s="1"/>
      <c r="P673" s="1"/>
      <c r="Q673" s="1"/>
    </row>
    <row r="674" spans="2:17" ht="15.75" customHeight="1">
      <c r="B674" s="1"/>
      <c r="C674" s="1"/>
      <c r="D674" s="1"/>
      <c r="E674" s="1"/>
      <c r="F674" s="1"/>
      <c r="G674" s="1"/>
      <c r="H674" s="1"/>
      <c r="I674" s="1"/>
      <c r="J674" s="1"/>
      <c r="K674" s="1"/>
      <c r="L674" s="1"/>
      <c r="M674" s="1"/>
      <c r="N674" s="1"/>
      <c r="O674" s="1"/>
      <c r="P674" s="1"/>
      <c r="Q674" s="1"/>
    </row>
    <row r="675" spans="2:17" ht="15.75" customHeight="1">
      <c r="B675" s="1"/>
      <c r="C675" s="1"/>
      <c r="D675" s="1"/>
      <c r="E675" s="1"/>
      <c r="F675" s="1"/>
      <c r="G675" s="1"/>
      <c r="H675" s="1"/>
      <c r="I675" s="1"/>
      <c r="J675" s="1"/>
      <c r="K675" s="1"/>
      <c r="L675" s="1"/>
      <c r="M675" s="1"/>
      <c r="N675" s="1"/>
      <c r="O675" s="1"/>
      <c r="P675" s="1"/>
      <c r="Q675" s="1"/>
    </row>
    <row r="676" spans="2:17" ht="15.75" customHeight="1">
      <c r="B676" s="1"/>
      <c r="C676" s="1"/>
      <c r="D676" s="1"/>
      <c r="E676" s="1"/>
      <c r="F676" s="1"/>
      <c r="G676" s="1"/>
      <c r="H676" s="1"/>
      <c r="I676" s="1"/>
      <c r="J676" s="1"/>
      <c r="K676" s="1"/>
      <c r="L676" s="1"/>
      <c r="M676" s="1"/>
      <c r="N676" s="1"/>
      <c r="O676" s="1"/>
      <c r="P676" s="1"/>
      <c r="Q676" s="1"/>
    </row>
    <row r="677" spans="2:17" ht="15.75" customHeight="1">
      <c r="B677" s="1"/>
      <c r="C677" s="1"/>
      <c r="D677" s="1"/>
      <c r="E677" s="1"/>
      <c r="F677" s="1"/>
      <c r="G677" s="1"/>
      <c r="H677" s="1"/>
      <c r="I677" s="1"/>
      <c r="J677" s="1"/>
      <c r="K677" s="1"/>
      <c r="L677" s="1"/>
      <c r="M677" s="1"/>
      <c r="N677" s="1"/>
      <c r="O677" s="1"/>
      <c r="P677" s="1"/>
      <c r="Q677" s="1"/>
    </row>
    <row r="678" spans="2:17" ht="15.75" customHeight="1">
      <c r="B678" s="1"/>
      <c r="C678" s="1"/>
      <c r="D678" s="1"/>
      <c r="E678" s="1"/>
      <c r="F678" s="1"/>
      <c r="G678" s="1"/>
      <c r="H678" s="1"/>
      <c r="I678" s="1"/>
      <c r="J678" s="1"/>
      <c r="K678" s="1"/>
      <c r="L678" s="1"/>
      <c r="M678" s="1"/>
      <c r="N678" s="1"/>
      <c r="O678" s="1"/>
      <c r="P678" s="1"/>
      <c r="Q678" s="1"/>
    </row>
    <row r="679" spans="2:17" ht="15.75" customHeight="1">
      <c r="B679" s="1"/>
      <c r="C679" s="1"/>
      <c r="D679" s="1"/>
      <c r="E679" s="1"/>
      <c r="F679" s="1"/>
      <c r="G679" s="1"/>
      <c r="H679" s="1"/>
      <c r="I679" s="1"/>
      <c r="J679" s="1"/>
      <c r="K679" s="1"/>
      <c r="L679" s="1"/>
      <c r="M679" s="1"/>
      <c r="N679" s="1"/>
      <c r="O679" s="1"/>
      <c r="P679" s="1"/>
      <c r="Q679" s="1"/>
    </row>
    <row r="680" spans="2:17" ht="15.75" customHeight="1">
      <c r="B680" s="1"/>
      <c r="C680" s="1"/>
      <c r="D680" s="1"/>
      <c r="E680" s="1"/>
      <c r="F680" s="1"/>
      <c r="G680" s="1"/>
      <c r="H680" s="1"/>
      <c r="I680" s="1"/>
      <c r="J680" s="1"/>
      <c r="K680" s="1"/>
      <c r="L680" s="1"/>
      <c r="M680" s="1"/>
      <c r="N680" s="1"/>
      <c r="O680" s="1"/>
      <c r="P680" s="1"/>
      <c r="Q680" s="1"/>
    </row>
    <row r="681" spans="2:17" ht="15.75" customHeight="1">
      <c r="B681" s="1"/>
      <c r="C681" s="1"/>
      <c r="D681" s="1"/>
      <c r="E681" s="1"/>
      <c r="F681" s="1"/>
      <c r="G681" s="1"/>
      <c r="H681" s="1"/>
      <c r="I681" s="1"/>
      <c r="J681" s="1"/>
      <c r="K681" s="1"/>
      <c r="L681" s="1"/>
      <c r="M681" s="1"/>
      <c r="N681" s="1"/>
      <c r="O681" s="1"/>
      <c r="P681" s="1"/>
      <c r="Q681" s="1"/>
    </row>
    <row r="682" spans="2:17" ht="15.75" customHeight="1">
      <c r="B682" s="1"/>
      <c r="C682" s="1"/>
      <c r="D682" s="1"/>
      <c r="E682" s="1"/>
      <c r="F682" s="1"/>
      <c r="G682" s="1"/>
      <c r="H682" s="1"/>
      <c r="I682" s="1"/>
      <c r="J682" s="1"/>
      <c r="K682" s="1"/>
      <c r="L682" s="1"/>
      <c r="M682" s="1"/>
      <c r="N682" s="1"/>
      <c r="O682" s="1"/>
      <c r="P682" s="1"/>
      <c r="Q682" s="1"/>
    </row>
    <row r="683" spans="2:17" ht="15.75" customHeight="1">
      <c r="B683" s="1"/>
      <c r="C683" s="1"/>
      <c r="D683" s="1"/>
      <c r="E683" s="1"/>
      <c r="F683" s="1"/>
      <c r="G683" s="1"/>
      <c r="H683" s="1"/>
      <c r="I683" s="1"/>
      <c r="J683" s="1"/>
      <c r="K683" s="1"/>
      <c r="L683" s="1"/>
      <c r="M683" s="1"/>
      <c r="N683" s="1"/>
      <c r="O683" s="1"/>
      <c r="P683" s="1"/>
      <c r="Q683" s="1"/>
    </row>
    <row r="684" spans="2:17" ht="15.75" customHeight="1">
      <c r="B684" s="1"/>
      <c r="C684" s="1"/>
      <c r="D684" s="1"/>
      <c r="E684" s="1"/>
      <c r="F684" s="1"/>
      <c r="G684" s="1"/>
      <c r="H684" s="1"/>
      <c r="I684" s="1"/>
      <c r="J684" s="1"/>
      <c r="K684" s="1"/>
      <c r="L684" s="1"/>
      <c r="M684" s="1"/>
      <c r="N684" s="1"/>
      <c r="O684" s="1"/>
      <c r="P684" s="1"/>
      <c r="Q684" s="1"/>
    </row>
    <row r="685" spans="2:17" ht="15.75" customHeight="1">
      <c r="B685" s="1"/>
      <c r="C685" s="1"/>
      <c r="D685" s="1"/>
      <c r="E685" s="1"/>
      <c r="F685" s="1"/>
      <c r="G685" s="1"/>
      <c r="H685" s="1"/>
      <c r="I685" s="1"/>
      <c r="J685" s="1"/>
      <c r="K685" s="1"/>
      <c r="L685" s="1"/>
      <c r="M685" s="1"/>
      <c r="N685" s="1"/>
      <c r="O685" s="1"/>
      <c r="P685" s="1"/>
      <c r="Q685" s="1"/>
    </row>
    <row r="686" spans="2:17" ht="15.75" customHeight="1">
      <c r="B686" s="1"/>
      <c r="C686" s="1"/>
      <c r="D686" s="1"/>
      <c r="E686" s="1"/>
      <c r="F686" s="1"/>
      <c r="G686" s="1"/>
      <c r="H686" s="1"/>
      <c r="I686" s="1"/>
      <c r="J686" s="1"/>
      <c r="K686" s="1"/>
      <c r="L686" s="1"/>
      <c r="M686" s="1"/>
      <c r="N686" s="1"/>
      <c r="O686" s="1"/>
      <c r="P686" s="1"/>
      <c r="Q686" s="1"/>
    </row>
    <row r="687" spans="2:17" ht="15.75" customHeight="1">
      <c r="B687" s="1"/>
      <c r="C687" s="1"/>
      <c r="D687" s="1"/>
      <c r="E687" s="1"/>
      <c r="F687" s="1"/>
      <c r="G687" s="1"/>
      <c r="H687" s="1"/>
      <c r="I687" s="1"/>
      <c r="J687" s="1"/>
      <c r="K687" s="1"/>
      <c r="L687" s="1"/>
      <c r="M687" s="1"/>
      <c r="N687" s="1"/>
      <c r="O687" s="1"/>
      <c r="P687" s="1"/>
      <c r="Q687" s="1"/>
    </row>
    <row r="688" spans="2:17" ht="15.75" customHeight="1">
      <c r="B688" s="1"/>
      <c r="C688" s="1"/>
      <c r="D688" s="1"/>
      <c r="E688" s="1"/>
      <c r="F688" s="1"/>
      <c r="G688" s="1"/>
      <c r="H688" s="1"/>
      <c r="I688" s="1"/>
      <c r="J688" s="1"/>
      <c r="K688" s="1"/>
      <c r="L688" s="1"/>
      <c r="M688" s="1"/>
      <c r="N688" s="1"/>
      <c r="O688" s="1"/>
      <c r="P688" s="1"/>
      <c r="Q688" s="1"/>
    </row>
    <row r="689" spans="2:17" ht="15.75" customHeight="1">
      <c r="B689" s="1"/>
      <c r="C689" s="1"/>
      <c r="D689" s="1"/>
      <c r="E689" s="1"/>
      <c r="F689" s="1"/>
      <c r="G689" s="1"/>
      <c r="H689" s="1"/>
      <c r="I689" s="1"/>
      <c r="J689" s="1"/>
      <c r="K689" s="1"/>
      <c r="L689" s="1"/>
      <c r="M689" s="1"/>
      <c r="N689" s="1"/>
      <c r="O689" s="1"/>
      <c r="P689" s="1"/>
      <c r="Q689" s="1"/>
    </row>
    <row r="690" spans="2:17" ht="15.75" customHeight="1">
      <c r="B690" s="1"/>
      <c r="C690" s="1"/>
      <c r="D690" s="1"/>
      <c r="E690" s="1"/>
      <c r="F690" s="1"/>
      <c r="G690" s="1"/>
      <c r="H690" s="1"/>
      <c r="I690" s="1"/>
      <c r="J690" s="1"/>
      <c r="K690" s="1"/>
      <c r="L690" s="1"/>
      <c r="M690" s="1"/>
      <c r="N690" s="1"/>
      <c r="O690" s="1"/>
      <c r="P690" s="1"/>
      <c r="Q690" s="1"/>
    </row>
    <row r="691" spans="2:17" ht="15.75" customHeight="1">
      <c r="B691" s="1"/>
      <c r="C691" s="1"/>
      <c r="D691" s="1"/>
      <c r="E691" s="1"/>
      <c r="F691" s="1"/>
      <c r="G691" s="1"/>
      <c r="H691" s="1"/>
      <c r="I691" s="1"/>
      <c r="J691" s="1"/>
      <c r="K691" s="1"/>
      <c r="L691" s="1"/>
      <c r="M691" s="1"/>
      <c r="N691" s="1"/>
      <c r="O691" s="1"/>
      <c r="P691" s="1"/>
      <c r="Q691" s="1"/>
    </row>
    <row r="692" spans="2:17" ht="15.75" customHeight="1">
      <c r="B692" s="1"/>
      <c r="C692" s="1"/>
      <c r="D692" s="1"/>
      <c r="E692" s="1"/>
      <c r="F692" s="1"/>
      <c r="G692" s="1"/>
      <c r="H692" s="1"/>
      <c r="I692" s="1"/>
      <c r="J692" s="1"/>
      <c r="K692" s="1"/>
      <c r="L692" s="1"/>
      <c r="M692" s="1"/>
      <c r="N692" s="1"/>
      <c r="O692" s="1"/>
      <c r="P692" s="1"/>
      <c r="Q692" s="1"/>
    </row>
    <row r="693" spans="2:17" ht="15.75" customHeight="1">
      <c r="B693" s="1"/>
      <c r="C693" s="1"/>
      <c r="D693" s="1"/>
      <c r="E693" s="1"/>
      <c r="F693" s="1"/>
      <c r="G693" s="1"/>
      <c r="H693" s="1"/>
      <c r="I693" s="1"/>
      <c r="J693" s="1"/>
      <c r="K693" s="1"/>
      <c r="L693" s="1"/>
      <c r="M693" s="1"/>
      <c r="N693" s="1"/>
      <c r="O693" s="1"/>
      <c r="P693" s="1"/>
      <c r="Q693" s="1"/>
    </row>
    <row r="694" spans="2:17" ht="15.75" customHeight="1">
      <c r="B694" s="1"/>
      <c r="C694" s="1"/>
      <c r="D694" s="1"/>
      <c r="E694" s="1"/>
      <c r="F694" s="1"/>
      <c r="G694" s="1"/>
      <c r="H694" s="1"/>
      <c r="I694" s="1"/>
      <c r="J694" s="1"/>
      <c r="K694" s="1"/>
      <c r="L694" s="1"/>
      <c r="M694" s="1"/>
      <c r="N694" s="1"/>
      <c r="O694" s="1"/>
      <c r="P694" s="1"/>
      <c r="Q694" s="1"/>
    </row>
    <row r="695" spans="2:17" ht="15.75" customHeight="1">
      <c r="B695" s="1"/>
      <c r="C695" s="1"/>
      <c r="D695" s="1"/>
      <c r="E695" s="1"/>
      <c r="F695" s="1"/>
      <c r="G695" s="1"/>
      <c r="H695" s="1"/>
      <c r="I695" s="1"/>
      <c r="J695" s="1"/>
      <c r="K695" s="1"/>
      <c r="L695" s="1"/>
      <c r="M695" s="1"/>
      <c r="N695" s="1"/>
      <c r="O695" s="1"/>
      <c r="P695" s="1"/>
      <c r="Q695" s="1"/>
    </row>
    <row r="696" spans="2:17" ht="15.75" customHeight="1">
      <c r="B696" s="1"/>
      <c r="C696" s="1"/>
      <c r="D696" s="1"/>
      <c r="E696" s="1"/>
      <c r="F696" s="1"/>
      <c r="G696" s="1"/>
      <c r="H696" s="1"/>
      <c r="I696" s="1"/>
      <c r="J696" s="1"/>
      <c r="K696" s="1"/>
      <c r="L696" s="1"/>
      <c r="M696" s="1"/>
      <c r="N696" s="1"/>
      <c r="O696" s="1"/>
      <c r="P696" s="1"/>
      <c r="Q696" s="1"/>
    </row>
    <row r="697" spans="2:17" ht="15.75" customHeight="1">
      <c r="B697" s="1"/>
      <c r="C697" s="1"/>
      <c r="D697" s="1"/>
      <c r="E697" s="1"/>
      <c r="F697" s="1"/>
      <c r="G697" s="1"/>
      <c r="H697" s="1"/>
      <c r="I697" s="1"/>
      <c r="J697" s="1"/>
      <c r="K697" s="1"/>
      <c r="L697" s="1"/>
      <c r="M697" s="1"/>
      <c r="N697" s="1"/>
      <c r="O697" s="1"/>
      <c r="P697" s="1"/>
      <c r="Q697" s="1"/>
    </row>
    <row r="698" spans="2:17" ht="15.75" customHeight="1">
      <c r="B698" s="1"/>
      <c r="C698" s="1"/>
      <c r="D698" s="1"/>
      <c r="E698" s="1"/>
      <c r="F698" s="1"/>
      <c r="G698" s="1"/>
      <c r="H698" s="1"/>
      <c r="I698" s="1"/>
      <c r="J698" s="1"/>
      <c r="K698" s="1"/>
      <c r="L698" s="1"/>
      <c r="M698" s="1"/>
      <c r="N698" s="1"/>
      <c r="O698" s="1"/>
      <c r="P698" s="1"/>
      <c r="Q698" s="1"/>
    </row>
    <row r="699" spans="2:17" ht="15.75" customHeight="1">
      <c r="B699" s="1"/>
      <c r="C699" s="1"/>
      <c r="D699" s="1"/>
      <c r="E699" s="1"/>
      <c r="F699" s="1"/>
      <c r="G699" s="1"/>
      <c r="H699" s="1"/>
      <c r="I699" s="1"/>
      <c r="J699" s="1"/>
      <c r="K699" s="1"/>
      <c r="L699" s="1"/>
      <c r="M699" s="1"/>
      <c r="N699" s="1"/>
      <c r="O699" s="1"/>
      <c r="P699" s="1"/>
      <c r="Q699" s="1"/>
    </row>
    <row r="700" spans="2:17" ht="15.75" customHeight="1">
      <c r="B700" s="1"/>
      <c r="C700" s="1"/>
      <c r="D700" s="1"/>
      <c r="E700" s="1"/>
      <c r="F700" s="1"/>
      <c r="G700" s="1"/>
      <c r="H700" s="1"/>
      <c r="I700" s="1"/>
      <c r="J700" s="1"/>
      <c r="K700" s="1"/>
      <c r="L700" s="1"/>
      <c r="M700" s="1"/>
      <c r="N700" s="1"/>
      <c r="O700" s="1"/>
      <c r="P700" s="1"/>
      <c r="Q700" s="1"/>
    </row>
    <row r="701" spans="2:17" ht="15.75" customHeight="1">
      <c r="B701" s="1"/>
      <c r="C701" s="1"/>
      <c r="D701" s="1"/>
      <c r="E701" s="1"/>
      <c r="F701" s="1"/>
      <c r="G701" s="1"/>
      <c r="H701" s="1"/>
      <c r="I701" s="1"/>
      <c r="J701" s="1"/>
      <c r="K701" s="1"/>
      <c r="L701" s="1"/>
      <c r="M701" s="1"/>
      <c r="N701" s="1"/>
      <c r="O701" s="1"/>
      <c r="P701" s="1"/>
      <c r="Q701" s="1"/>
    </row>
    <row r="702" spans="2:17" ht="15.75" customHeight="1">
      <c r="B702" s="1"/>
      <c r="C702" s="1"/>
      <c r="D702" s="1"/>
      <c r="E702" s="1"/>
      <c r="F702" s="1"/>
      <c r="G702" s="1"/>
      <c r="H702" s="1"/>
      <c r="I702" s="1"/>
      <c r="J702" s="1"/>
      <c r="K702" s="1"/>
      <c r="L702" s="1"/>
      <c r="M702" s="1"/>
      <c r="N702" s="1"/>
      <c r="O702" s="1"/>
      <c r="P702" s="1"/>
      <c r="Q702" s="1"/>
    </row>
    <row r="703" spans="2:17" ht="15.75" customHeight="1">
      <c r="B703" s="1"/>
      <c r="C703" s="1"/>
      <c r="D703" s="1"/>
      <c r="E703" s="1"/>
      <c r="F703" s="1"/>
      <c r="G703" s="1"/>
      <c r="H703" s="1"/>
      <c r="I703" s="1"/>
      <c r="J703" s="1"/>
      <c r="K703" s="1"/>
      <c r="L703" s="1"/>
      <c r="M703" s="1"/>
      <c r="N703" s="1"/>
      <c r="O703" s="1"/>
      <c r="P703" s="1"/>
      <c r="Q703" s="1"/>
    </row>
    <row r="704" spans="2:17" ht="15.75" customHeight="1">
      <c r="B704" s="1"/>
      <c r="C704" s="1"/>
      <c r="D704" s="1"/>
      <c r="E704" s="1"/>
      <c r="F704" s="1"/>
      <c r="G704" s="1"/>
      <c r="H704" s="1"/>
      <c r="I704" s="1"/>
      <c r="J704" s="1"/>
      <c r="K704" s="1"/>
      <c r="L704" s="1"/>
      <c r="M704" s="1"/>
      <c r="N704" s="1"/>
      <c r="O704" s="1"/>
      <c r="P704" s="1"/>
      <c r="Q704" s="1"/>
    </row>
    <row r="705" spans="2:17" ht="15.75" customHeight="1">
      <c r="B705" s="1"/>
      <c r="C705" s="1"/>
      <c r="D705" s="1"/>
      <c r="E705" s="1"/>
      <c r="F705" s="1"/>
      <c r="G705" s="1"/>
      <c r="H705" s="1"/>
      <c r="I705" s="1"/>
      <c r="J705" s="1"/>
      <c r="K705" s="1"/>
      <c r="L705" s="1"/>
      <c r="M705" s="1"/>
      <c r="N705" s="1"/>
      <c r="O705" s="1"/>
      <c r="P705" s="1"/>
      <c r="Q705" s="1"/>
    </row>
    <row r="706" spans="2:17" ht="15.75" customHeight="1">
      <c r="B706" s="1"/>
      <c r="C706" s="1"/>
      <c r="D706" s="1"/>
      <c r="E706" s="1"/>
      <c r="F706" s="1"/>
      <c r="G706" s="1"/>
      <c r="H706" s="1"/>
      <c r="I706" s="1"/>
      <c r="J706" s="1"/>
      <c r="K706" s="1"/>
      <c r="L706" s="1"/>
      <c r="M706" s="1"/>
      <c r="N706" s="1"/>
      <c r="O706" s="1"/>
      <c r="P706" s="1"/>
      <c r="Q706" s="1"/>
    </row>
    <row r="707" spans="2:17" ht="15.75" customHeight="1">
      <c r="B707" s="1"/>
      <c r="C707" s="1"/>
      <c r="D707" s="1"/>
      <c r="E707" s="1"/>
      <c r="F707" s="1"/>
      <c r="G707" s="1"/>
      <c r="H707" s="1"/>
      <c r="I707" s="1"/>
      <c r="J707" s="1"/>
      <c r="K707" s="1"/>
      <c r="L707" s="1"/>
      <c r="M707" s="1"/>
      <c r="N707" s="1"/>
      <c r="O707" s="1"/>
      <c r="P707" s="1"/>
      <c r="Q707" s="1"/>
    </row>
    <row r="708" spans="2:17" ht="15.75" customHeight="1">
      <c r="B708" s="1"/>
      <c r="C708" s="1"/>
      <c r="D708" s="1"/>
      <c r="E708" s="1"/>
      <c r="F708" s="1"/>
      <c r="G708" s="1"/>
      <c r="H708" s="1"/>
      <c r="I708" s="1"/>
      <c r="J708" s="1"/>
      <c r="K708" s="1"/>
      <c r="L708" s="1"/>
      <c r="M708" s="1"/>
      <c r="N708" s="1"/>
      <c r="O708" s="1"/>
      <c r="P708" s="1"/>
      <c r="Q708" s="1"/>
    </row>
    <row r="709" spans="2:17" ht="15.75" customHeight="1">
      <c r="B709" s="1"/>
      <c r="C709" s="1"/>
      <c r="D709" s="1"/>
      <c r="E709" s="1"/>
      <c r="F709" s="1"/>
      <c r="G709" s="1"/>
      <c r="H709" s="1"/>
      <c r="I709" s="1"/>
      <c r="J709" s="1"/>
      <c r="K709" s="1"/>
      <c r="L709" s="1"/>
      <c r="M709" s="1"/>
      <c r="N709" s="1"/>
      <c r="O709" s="1"/>
      <c r="P709" s="1"/>
      <c r="Q709" s="1"/>
    </row>
    <row r="710" spans="2:17" ht="15.75" customHeight="1">
      <c r="B710" s="1"/>
      <c r="C710" s="1"/>
      <c r="D710" s="1"/>
      <c r="E710" s="1"/>
      <c r="F710" s="1"/>
      <c r="G710" s="1"/>
      <c r="H710" s="1"/>
      <c r="I710" s="1"/>
      <c r="J710" s="1"/>
      <c r="K710" s="1"/>
      <c r="L710" s="1"/>
      <c r="M710" s="1"/>
      <c r="N710" s="1"/>
      <c r="O710" s="1"/>
      <c r="P710" s="1"/>
      <c r="Q710" s="1"/>
    </row>
    <row r="711" spans="2:17" ht="15.75" customHeight="1">
      <c r="B711" s="1"/>
      <c r="C711" s="1"/>
      <c r="D711" s="1"/>
      <c r="E711" s="1"/>
      <c r="F711" s="1"/>
      <c r="G711" s="1"/>
      <c r="H711" s="1"/>
      <c r="I711" s="1"/>
      <c r="J711" s="1"/>
      <c r="K711" s="1"/>
      <c r="L711" s="1"/>
      <c r="M711" s="1"/>
      <c r="N711" s="1"/>
      <c r="O711" s="1"/>
      <c r="P711" s="1"/>
      <c r="Q711" s="1"/>
    </row>
    <row r="712" spans="2:17" ht="15.75" customHeight="1">
      <c r="B712" s="1"/>
      <c r="C712" s="1"/>
      <c r="D712" s="1"/>
      <c r="E712" s="1"/>
      <c r="F712" s="1"/>
      <c r="G712" s="1"/>
      <c r="H712" s="1"/>
      <c r="I712" s="1"/>
      <c r="J712" s="1"/>
      <c r="K712" s="1"/>
      <c r="L712" s="1"/>
      <c r="M712" s="1"/>
      <c r="N712" s="1"/>
      <c r="O712" s="1"/>
      <c r="P712" s="1"/>
      <c r="Q712" s="1"/>
    </row>
    <row r="713" spans="2:17" ht="15.75" customHeight="1">
      <c r="B713" s="1"/>
      <c r="C713" s="1"/>
      <c r="D713" s="1"/>
      <c r="E713" s="1"/>
      <c r="F713" s="1"/>
      <c r="G713" s="1"/>
      <c r="H713" s="1"/>
      <c r="I713" s="1"/>
      <c r="J713" s="1"/>
      <c r="K713" s="1"/>
      <c r="L713" s="1"/>
      <c r="M713" s="1"/>
      <c r="N713" s="1"/>
      <c r="O713" s="1"/>
      <c r="P713" s="1"/>
      <c r="Q713" s="1"/>
    </row>
    <row r="714" spans="2:17" ht="15.75" customHeight="1">
      <c r="B714" s="1"/>
      <c r="C714" s="1"/>
      <c r="D714" s="1"/>
      <c r="E714" s="1"/>
      <c r="F714" s="1"/>
      <c r="G714" s="1"/>
      <c r="H714" s="1"/>
      <c r="I714" s="1"/>
      <c r="J714" s="1"/>
      <c r="K714" s="1"/>
      <c r="L714" s="1"/>
      <c r="M714" s="1"/>
      <c r="N714" s="1"/>
      <c r="O714" s="1"/>
      <c r="P714" s="1"/>
      <c r="Q714" s="1"/>
    </row>
    <row r="715" spans="2:17" ht="15.75" customHeight="1">
      <c r="B715" s="1"/>
      <c r="C715" s="1"/>
      <c r="D715" s="1"/>
      <c r="E715" s="1"/>
      <c r="F715" s="1"/>
      <c r="G715" s="1"/>
      <c r="H715" s="1"/>
      <c r="I715" s="1"/>
      <c r="J715" s="1"/>
      <c r="K715" s="1"/>
      <c r="L715" s="1"/>
      <c r="M715" s="1"/>
      <c r="N715" s="1"/>
      <c r="O715" s="1"/>
      <c r="P715" s="1"/>
      <c r="Q715" s="1"/>
    </row>
    <row r="716" spans="2:17" ht="15.75" customHeight="1">
      <c r="B716" s="1"/>
      <c r="C716" s="1"/>
      <c r="D716" s="1"/>
      <c r="E716" s="1"/>
      <c r="F716" s="1"/>
      <c r="G716" s="1"/>
      <c r="H716" s="1"/>
      <c r="I716" s="1"/>
      <c r="J716" s="1"/>
      <c r="K716" s="1"/>
      <c r="L716" s="1"/>
      <c r="M716" s="1"/>
      <c r="N716" s="1"/>
      <c r="O716" s="1"/>
      <c r="P716" s="1"/>
      <c r="Q716" s="1"/>
    </row>
    <row r="717" spans="2:17" ht="15.75" customHeight="1">
      <c r="B717" s="1"/>
      <c r="C717" s="1"/>
      <c r="D717" s="1"/>
      <c r="E717" s="1"/>
      <c r="F717" s="1"/>
      <c r="G717" s="1"/>
      <c r="H717" s="1"/>
      <c r="I717" s="1"/>
      <c r="J717" s="1"/>
      <c r="K717" s="1"/>
      <c r="L717" s="1"/>
      <c r="M717" s="1"/>
      <c r="N717" s="1"/>
      <c r="O717" s="1"/>
      <c r="P717" s="1"/>
      <c r="Q717" s="1"/>
    </row>
    <row r="718" spans="2:17" ht="15.75" customHeight="1">
      <c r="B718" s="1"/>
      <c r="C718" s="1"/>
      <c r="D718" s="1"/>
      <c r="E718" s="1"/>
      <c r="F718" s="1"/>
      <c r="G718" s="1"/>
      <c r="H718" s="1"/>
      <c r="I718" s="1"/>
      <c r="J718" s="1"/>
      <c r="K718" s="1"/>
      <c r="L718" s="1"/>
      <c r="M718" s="1"/>
      <c r="N718" s="1"/>
      <c r="O718" s="1"/>
      <c r="P718" s="1"/>
      <c r="Q718" s="1"/>
    </row>
    <row r="719" spans="2:17" ht="15.75" customHeight="1">
      <c r="B719" s="1"/>
      <c r="C719" s="1"/>
      <c r="D719" s="1"/>
      <c r="E719" s="1"/>
      <c r="F719" s="1"/>
      <c r="G719" s="1"/>
      <c r="H719" s="1"/>
      <c r="I719" s="1"/>
      <c r="J719" s="1"/>
      <c r="K719" s="1"/>
      <c r="L719" s="1"/>
      <c r="M719" s="1"/>
      <c r="N719" s="1"/>
      <c r="O719" s="1"/>
      <c r="P719" s="1"/>
      <c r="Q719" s="1"/>
    </row>
    <row r="720" spans="2:17" ht="15.75" customHeight="1">
      <c r="B720" s="1"/>
      <c r="C720" s="1"/>
      <c r="D720" s="1"/>
      <c r="E720" s="1"/>
      <c r="F720" s="1"/>
      <c r="G720" s="1"/>
      <c r="H720" s="1"/>
      <c r="I720" s="1"/>
      <c r="J720" s="1"/>
      <c r="K720" s="1"/>
      <c r="L720" s="1"/>
      <c r="M720" s="1"/>
      <c r="N720" s="1"/>
      <c r="O720" s="1"/>
      <c r="P720" s="1"/>
      <c r="Q720" s="1"/>
    </row>
    <row r="721" spans="2:17" ht="15.75" customHeight="1">
      <c r="B721" s="1"/>
      <c r="C721" s="1"/>
      <c r="D721" s="1"/>
      <c r="E721" s="1"/>
      <c r="F721" s="1"/>
      <c r="G721" s="1"/>
      <c r="H721" s="1"/>
      <c r="I721" s="1"/>
      <c r="J721" s="1"/>
      <c r="K721" s="1"/>
      <c r="L721" s="1"/>
      <c r="M721" s="1"/>
      <c r="N721" s="1"/>
      <c r="O721" s="1"/>
      <c r="P721" s="1"/>
      <c r="Q721" s="1"/>
    </row>
    <row r="722" spans="2:17" ht="15.75" customHeight="1">
      <c r="B722" s="1"/>
      <c r="C722" s="1"/>
      <c r="D722" s="1"/>
      <c r="E722" s="1"/>
      <c r="F722" s="1"/>
      <c r="G722" s="1"/>
      <c r="H722" s="1"/>
      <c r="I722" s="1"/>
      <c r="J722" s="1"/>
      <c r="K722" s="1"/>
      <c r="L722" s="1"/>
      <c r="M722" s="1"/>
      <c r="N722" s="1"/>
      <c r="O722" s="1"/>
      <c r="P722" s="1"/>
      <c r="Q722" s="1"/>
    </row>
    <row r="723" spans="2:17" ht="15.75" customHeight="1">
      <c r="B723" s="1"/>
      <c r="C723" s="1"/>
      <c r="D723" s="1"/>
      <c r="E723" s="1"/>
      <c r="F723" s="1"/>
      <c r="G723" s="1"/>
      <c r="H723" s="1"/>
      <c r="I723" s="1"/>
      <c r="J723" s="1"/>
      <c r="K723" s="1"/>
      <c r="L723" s="1"/>
      <c r="M723" s="1"/>
      <c r="N723" s="1"/>
      <c r="O723" s="1"/>
      <c r="P723" s="1"/>
      <c r="Q723" s="1"/>
    </row>
    <row r="724" spans="2:17" ht="15.75" customHeight="1">
      <c r="B724" s="1"/>
      <c r="C724" s="1"/>
      <c r="D724" s="1"/>
      <c r="E724" s="1"/>
      <c r="F724" s="1"/>
      <c r="G724" s="1"/>
      <c r="H724" s="1"/>
      <c r="I724" s="1"/>
      <c r="J724" s="1"/>
      <c r="K724" s="1"/>
      <c r="L724" s="1"/>
      <c r="M724" s="1"/>
      <c r="N724" s="1"/>
      <c r="O724" s="1"/>
      <c r="P724" s="1"/>
      <c r="Q724" s="1"/>
    </row>
    <row r="725" spans="2:17" ht="15.75" customHeight="1">
      <c r="B725" s="1"/>
      <c r="C725" s="1"/>
      <c r="D725" s="1"/>
      <c r="E725" s="1"/>
      <c r="F725" s="1"/>
      <c r="G725" s="1"/>
      <c r="H725" s="1"/>
      <c r="I725" s="1"/>
      <c r="J725" s="1"/>
      <c r="K725" s="1"/>
      <c r="L725" s="1"/>
      <c r="M725" s="1"/>
      <c r="N725" s="1"/>
      <c r="O725" s="1"/>
      <c r="P725" s="1"/>
      <c r="Q725" s="1"/>
    </row>
    <row r="726" spans="2:17" ht="15.75" customHeight="1">
      <c r="B726" s="1"/>
      <c r="C726" s="1"/>
      <c r="D726" s="1"/>
      <c r="E726" s="1"/>
      <c r="F726" s="1"/>
      <c r="G726" s="1"/>
      <c r="H726" s="1"/>
      <c r="I726" s="1"/>
      <c r="J726" s="1"/>
      <c r="K726" s="1"/>
      <c r="L726" s="1"/>
      <c r="M726" s="1"/>
      <c r="N726" s="1"/>
      <c r="O726" s="1"/>
      <c r="P726" s="1"/>
      <c r="Q726" s="1"/>
    </row>
    <row r="727" spans="2:17" ht="15.75" customHeight="1">
      <c r="B727" s="1"/>
      <c r="C727" s="1"/>
      <c r="D727" s="1"/>
      <c r="E727" s="1"/>
      <c r="F727" s="1"/>
      <c r="G727" s="1"/>
      <c r="H727" s="1"/>
      <c r="I727" s="1"/>
      <c r="J727" s="1"/>
      <c r="K727" s="1"/>
      <c r="L727" s="1"/>
      <c r="M727" s="1"/>
      <c r="N727" s="1"/>
      <c r="O727" s="1"/>
      <c r="P727" s="1"/>
      <c r="Q727" s="1"/>
    </row>
    <row r="728" spans="2:17" ht="15.75" customHeight="1">
      <c r="B728" s="1"/>
      <c r="C728" s="1"/>
      <c r="D728" s="1"/>
      <c r="E728" s="1"/>
      <c r="F728" s="1"/>
      <c r="G728" s="1"/>
      <c r="H728" s="1"/>
      <c r="I728" s="1"/>
      <c r="J728" s="1"/>
      <c r="K728" s="1"/>
      <c r="L728" s="1"/>
      <c r="M728" s="1"/>
      <c r="N728" s="1"/>
      <c r="O728" s="1"/>
      <c r="P728" s="1"/>
      <c r="Q728" s="1"/>
    </row>
    <row r="729" spans="2:17" ht="15.75" customHeight="1">
      <c r="B729" s="1"/>
      <c r="C729" s="1"/>
      <c r="D729" s="1"/>
      <c r="E729" s="1"/>
      <c r="F729" s="1"/>
      <c r="G729" s="1"/>
      <c r="H729" s="1"/>
      <c r="I729" s="1"/>
      <c r="J729" s="1"/>
      <c r="K729" s="1"/>
      <c r="L729" s="1"/>
      <c r="M729" s="1"/>
      <c r="N729" s="1"/>
      <c r="O729" s="1"/>
      <c r="P729" s="1"/>
      <c r="Q729" s="1"/>
    </row>
    <row r="730" spans="2:17" ht="15.75" customHeight="1">
      <c r="B730" s="1"/>
      <c r="C730" s="1"/>
      <c r="D730" s="1"/>
      <c r="E730" s="1"/>
      <c r="F730" s="1"/>
      <c r="G730" s="1"/>
      <c r="H730" s="1"/>
      <c r="I730" s="1"/>
      <c r="J730" s="1"/>
      <c r="K730" s="1"/>
      <c r="L730" s="1"/>
      <c r="M730" s="1"/>
      <c r="N730" s="1"/>
      <c r="O730" s="1"/>
      <c r="P730" s="1"/>
      <c r="Q730" s="1"/>
    </row>
    <row r="731" spans="2:17" ht="15.75" customHeight="1">
      <c r="B731" s="1"/>
      <c r="C731" s="1"/>
      <c r="D731" s="1"/>
      <c r="E731" s="1"/>
      <c r="F731" s="1"/>
      <c r="G731" s="1"/>
      <c r="H731" s="1"/>
      <c r="I731" s="1"/>
      <c r="J731" s="1"/>
      <c r="K731" s="1"/>
      <c r="L731" s="1"/>
      <c r="M731" s="1"/>
      <c r="N731" s="1"/>
      <c r="O731" s="1"/>
      <c r="P731" s="1"/>
      <c r="Q731" s="1"/>
    </row>
    <row r="732" spans="2:17" ht="15.75" customHeight="1">
      <c r="B732" s="1"/>
      <c r="C732" s="1"/>
      <c r="D732" s="1"/>
      <c r="E732" s="1"/>
      <c r="F732" s="1"/>
      <c r="G732" s="1"/>
      <c r="H732" s="1"/>
      <c r="I732" s="1"/>
      <c r="J732" s="1"/>
      <c r="K732" s="1"/>
      <c r="L732" s="1"/>
      <c r="M732" s="1"/>
      <c r="N732" s="1"/>
      <c r="O732" s="1"/>
      <c r="P732" s="1"/>
      <c r="Q732" s="1"/>
    </row>
    <row r="733" spans="2:17" ht="15.75" customHeight="1">
      <c r="B733" s="1"/>
      <c r="C733" s="1"/>
      <c r="D733" s="1"/>
      <c r="E733" s="1"/>
      <c r="F733" s="1"/>
      <c r="G733" s="1"/>
      <c r="H733" s="1"/>
      <c r="I733" s="1"/>
      <c r="J733" s="1"/>
      <c r="K733" s="1"/>
      <c r="L733" s="1"/>
      <c r="M733" s="1"/>
      <c r="N733" s="1"/>
      <c r="O733" s="1"/>
      <c r="P733" s="1"/>
      <c r="Q733" s="1"/>
    </row>
    <row r="734" spans="2:17" ht="15.75" customHeight="1">
      <c r="B734" s="1"/>
      <c r="C734" s="1"/>
      <c r="D734" s="1"/>
      <c r="E734" s="1"/>
      <c r="F734" s="1"/>
      <c r="G734" s="1"/>
      <c r="H734" s="1"/>
      <c r="I734" s="1"/>
      <c r="J734" s="1"/>
      <c r="K734" s="1"/>
      <c r="L734" s="1"/>
      <c r="M734" s="1"/>
      <c r="N734" s="1"/>
      <c r="O734" s="1"/>
      <c r="P734" s="1"/>
      <c r="Q734" s="1"/>
    </row>
    <row r="735" spans="2:17" ht="15.75" customHeight="1">
      <c r="B735" s="1"/>
      <c r="C735" s="1"/>
      <c r="D735" s="1"/>
      <c r="E735" s="1"/>
      <c r="F735" s="1"/>
      <c r="G735" s="1"/>
      <c r="H735" s="1"/>
      <c r="I735" s="1"/>
      <c r="J735" s="1"/>
      <c r="K735" s="1"/>
      <c r="L735" s="1"/>
      <c r="M735" s="1"/>
      <c r="N735" s="1"/>
      <c r="O735" s="1"/>
      <c r="P735" s="1"/>
      <c r="Q735" s="1"/>
    </row>
    <row r="736" spans="2:17" ht="15.75" customHeight="1">
      <c r="B736" s="1"/>
      <c r="C736" s="1"/>
      <c r="D736" s="1"/>
      <c r="E736" s="1"/>
      <c r="F736" s="1"/>
      <c r="G736" s="1"/>
      <c r="H736" s="1"/>
      <c r="I736" s="1"/>
      <c r="J736" s="1"/>
      <c r="K736" s="1"/>
      <c r="L736" s="1"/>
      <c r="M736" s="1"/>
      <c r="N736" s="1"/>
      <c r="O736" s="1"/>
      <c r="P736" s="1"/>
      <c r="Q736" s="1"/>
    </row>
    <row r="737" spans="2:17" ht="15.75" customHeight="1">
      <c r="B737" s="1"/>
      <c r="C737" s="1"/>
      <c r="D737" s="1"/>
      <c r="E737" s="1"/>
      <c r="F737" s="1"/>
      <c r="G737" s="1"/>
      <c r="H737" s="1"/>
      <c r="I737" s="1"/>
      <c r="J737" s="1"/>
      <c r="K737" s="1"/>
      <c r="L737" s="1"/>
      <c r="M737" s="1"/>
      <c r="N737" s="1"/>
      <c r="O737" s="1"/>
      <c r="P737" s="1"/>
      <c r="Q737" s="1"/>
    </row>
    <row r="738" spans="2:17" ht="15.75" customHeight="1">
      <c r="B738" s="1"/>
      <c r="C738" s="1"/>
      <c r="D738" s="1"/>
      <c r="E738" s="1"/>
      <c r="F738" s="1"/>
      <c r="G738" s="1"/>
      <c r="H738" s="1"/>
      <c r="I738" s="1"/>
      <c r="J738" s="1"/>
      <c r="K738" s="1"/>
      <c r="L738" s="1"/>
      <c r="M738" s="1"/>
      <c r="N738" s="1"/>
      <c r="O738" s="1"/>
      <c r="P738" s="1"/>
      <c r="Q738" s="1"/>
    </row>
    <row r="739" spans="2:17" ht="15.75" customHeight="1">
      <c r="B739" s="1"/>
      <c r="C739" s="1"/>
      <c r="D739" s="1"/>
      <c r="E739" s="1"/>
      <c r="F739" s="1"/>
      <c r="G739" s="1"/>
      <c r="H739" s="1"/>
      <c r="I739" s="1"/>
      <c r="J739" s="1"/>
      <c r="K739" s="1"/>
      <c r="L739" s="1"/>
      <c r="M739" s="1"/>
      <c r="N739" s="1"/>
      <c r="O739" s="1"/>
      <c r="P739" s="1"/>
      <c r="Q739" s="1"/>
    </row>
    <row r="740" spans="2:17" ht="15.75" customHeight="1">
      <c r="B740" s="1"/>
      <c r="C740" s="1"/>
      <c r="D740" s="1"/>
      <c r="E740" s="1"/>
      <c r="F740" s="1"/>
      <c r="G740" s="1"/>
      <c r="H740" s="1"/>
      <c r="I740" s="1"/>
      <c r="J740" s="1"/>
      <c r="K740" s="1"/>
      <c r="L740" s="1"/>
      <c r="M740" s="1"/>
      <c r="N740" s="1"/>
      <c r="O740" s="1"/>
      <c r="P740" s="1"/>
      <c r="Q740" s="1"/>
    </row>
    <row r="741" spans="2:17" ht="15.75" customHeight="1">
      <c r="B741" s="1"/>
      <c r="C741" s="1"/>
      <c r="D741" s="1"/>
      <c r="E741" s="1"/>
      <c r="F741" s="1"/>
      <c r="G741" s="1"/>
      <c r="H741" s="1"/>
      <c r="I741" s="1"/>
      <c r="J741" s="1"/>
      <c r="K741" s="1"/>
      <c r="L741" s="1"/>
      <c r="M741" s="1"/>
      <c r="N741" s="1"/>
      <c r="O741" s="1"/>
      <c r="P741" s="1"/>
      <c r="Q741" s="1"/>
    </row>
    <row r="742" spans="2:17" ht="15.75" customHeight="1">
      <c r="B742" s="1"/>
      <c r="C742" s="1"/>
      <c r="D742" s="1"/>
      <c r="E742" s="1"/>
      <c r="F742" s="1"/>
      <c r="G742" s="1"/>
      <c r="H742" s="1"/>
      <c r="I742" s="1"/>
      <c r="J742" s="1"/>
      <c r="K742" s="1"/>
      <c r="L742" s="1"/>
      <c r="M742" s="1"/>
      <c r="N742" s="1"/>
      <c r="O742" s="1"/>
      <c r="P742" s="1"/>
      <c r="Q742" s="1"/>
    </row>
    <row r="743" spans="2:17" ht="15.75" customHeight="1">
      <c r="B743" s="1"/>
      <c r="C743" s="1"/>
      <c r="D743" s="1"/>
      <c r="E743" s="1"/>
      <c r="F743" s="1"/>
      <c r="G743" s="1"/>
      <c r="H743" s="1"/>
      <c r="I743" s="1"/>
      <c r="J743" s="1"/>
      <c r="K743" s="1"/>
      <c r="L743" s="1"/>
      <c r="M743" s="1"/>
      <c r="N743" s="1"/>
      <c r="O743" s="1"/>
      <c r="P743" s="1"/>
      <c r="Q743" s="1"/>
    </row>
    <row r="744" spans="2:17" ht="15.75" customHeight="1">
      <c r="B744" s="1"/>
      <c r="C744" s="1"/>
      <c r="D744" s="1"/>
      <c r="E744" s="1"/>
      <c r="F744" s="1"/>
      <c r="G744" s="1"/>
      <c r="H744" s="1"/>
      <c r="I744" s="1"/>
      <c r="J744" s="1"/>
      <c r="K744" s="1"/>
      <c r="L744" s="1"/>
      <c r="M744" s="1"/>
      <c r="N744" s="1"/>
      <c r="O744" s="1"/>
      <c r="P744" s="1"/>
      <c r="Q744" s="1"/>
    </row>
    <row r="745" spans="2:17" ht="15.75" customHeight="1">
      <c r="B745" s="1"/>
      <c r="C745" s="1"/>
      <c r="D745" s="1"/>
      <c r="E745" s="1"/>
      <c r="F745" s="1"/>
      <c r="G745" s="1"/>
      <c r="H745" s="1"/>
      <c r="I745" s="1"/>
      <c r="J745" s="1"/>
      <c r="K745" s="1"/>
      <c r="L745" s="1"/>
      <c r="M745" s="1"/>
      <c r="N745" s="1"/>
      <c r="O745" s="1"/>
      <c r="P745" s="1"/>
      <c r="Q745" s="1"/>
    </row>
    <row r="746" spans="2:17" ht="15.75" customHeight="1">
      <c r="B746" s="1"/>
      <c r="C746" s="1"/>
      <c r="D746" s="1"/>
      <c r="E746" s="1"/>
      <c r="F746" s="1"/>
      <c r="G746" s="1"/>
      <c r="H746" s="1"/>
      <c r="I746" s="1"/>
      <c r="J746" s="1"/>
      <c r="K746" s="1"/>
      <c r="L746" s="1"/>
      <c r="M746" s="1"/>
      <c r="N746" s="1"/>
      <c r="O746" s="1"/>
      <c r="P746" s="1"/>
      <c r="Q746" s="1"/>
    </row>
    <row r="747" spans="2:17" ht="15.75" customHeight="1">
      <c r="B747" s="1"/>
      <c r="C747" s="1"/>
      <c r="D747" s="1"/>
      <c r="E747" s="1"/>
      <c r="F747" s="1"/>
      <c r="G747" s="1"/>
      <c r="H747" s="1"/>
      <c r="I747" s="1"/>
      <c r="J747" s="1"/>
      <c r="K747" s="1"/>
      <c r="L747" s="1"/>
      <c r="M747" s="1"/>
      <c r="N747" s="1"/>
      <c r="O747" s="1"/>
      <c r="P747" s="1"/>
      <c r="Q747" s="1"/>
    </row>
    <row r="748" spans="2:17" ht="15.75" customHeight="1">
      <c r="B748" s="1"/>
      <c r="C748" s="1"/>
      <c r="D748" s="1"/>
      <c r="E748" s="1"/>
      <c r="F748" s="1"/>
      <c r="G748" s="1"/>
      <c r="H748" s="1"/>
      <c r="I748" s="1"/>
      <c r="J748" s="1"/>
      <c r="K748" s="1"/>
      <c r="L748" s="1"/>
      <c r="M748" s="1"/>
      <c r="N748" s="1"/>
      <c r="O748" s="1"/>
      <c r="P748" s="1"/>
      <c r="Q748" s="1"/>
    </row>
    <row r="749" spans="2:17" ht="15.75" customHeight="1">
      <c r="B749" s="1"/>
      <c r="C749" s="1"/>
      <c r="D749" s="1"/>
      <c r="E749" s="1"/>
      <c r="F749" s="1"/>
      <c r="G749" s="1"/>
      <c r="H749" s="1"/>
      <c r="I749" s="1"/>
      <c r="J749" s="1"/>
      <c r="K749" s="1"/>
      <c r="L749" s="1"/>
      <c r="M749" s="1"/>
      <c r="N749" s="1"/>
      <c r="O749" s="1"/>
      <c r="P749" s="1"/>
      <c r="Q749" s="1"/>
    </row>
    <row r="750" spans="2:17" ht="15.75" customHeight="1">
      <c r="B750" s="1"/>
      <c r="C750" s="1"/>
      <c r="D750" s="1"/>
      <c r="E750" s="1"/>
      <c r="F750" s="1"/>
      <c r="G750" s="1"/>
      <c r="H750" s="1"/>
      <c r="I750" s="1"/>
      <c r="J750" s="1"/>
      <c r="K750" s="1"/>
      <c r="L750" s="1"/>
      <c r="M750" s="1"/>
      <c r="N750" s="1"/>
      <c r="O750" s="1"/>
      <c r="P750" s="1"/>
      <c r="Q750" s="1"/>
    </row>
    <row r="751" spans="2:17" ht="15.75" customHeight="1">
      <c r="B751" s="1"/>
      <c r="C751" s="1"/>
      <c r="D751" s="1"/>
      <c r="E751" s="1"/>
      <c r="F751" s="1"/>
      <c r="G751" s="1"/>
      <c r="H751" s="1"/>
      <c r="I751" s="1"/>
      <c r="J751" s="1"/>
      <c r="K751" s="1"/>
      <c r="L751" s="1"/>
      <c r="M751" s="1"/>
      <c r="N751" s="1"/>
      <c r="O751" s="1"/>
      <c r="P751" s="1"/>
      <c r="Q751" s="1"/>
    </row>
    <row r="752" spans="2:17" ht="15.75" customHeight="1">
      <c r="B752" s="1"/>
      <c r="C752" s="1"/>
      <c r="D752" s="1"/>
      <c r="E752" s="1"/>
      <c r="F752" s="1"/>
      <c r="G752" s="1"/>
      <c r="H752" s="1"/>
      <c r="I752" s="1"/>
      <c r="J752" s="1"/>
      <c r="K752" s="1"/>
      <c r="L752" s="1"/>
      <c r="M752" s="1"/>
      <c r="N752" s="1"/>
      <c r="O752" s="1"/>
      <c r="P752" s="1"/>
      <c r="Q752" s="1"/>
    </row>
    <row r="753" spans="2:17" ht="15.75" customHeight="1">
      <c r="B753" s="1"/>
      <c r="C753" s="1"/>
      <c r="D753" s="1"/>
      <c r="E753" s="1"/>
      <c r="F753" s="1"/>
      <c r="G753" s="1"/>
      <c r="H753" s="1"/>
      <c r="I753" s="1"/>
      <c r="J753" s="1"/>
      <c r="K753" s="1"/>
      <c r="L753" s="1"/>
      <c r="M753" s="1"/>
      <c r="N753" s="1"/>
      <c r="O753" s="1"/>
      <c r="P753" s="1"/>
      <c r="Q753" s="1"/>
    </row>
    <row r="754" spans="2:17" ht="15.75" customHeight="1">
      <c r="B754" s="1"/>
      <c r="C754" s="1"/>
      <c r="D754" s="1"/>
      <c r="E754" s="1"/>
      <c r="F754" s="1"/>
      <c r="G754" s="1"/>
      <c r="H754" s="1"/>
      <c r="I754" s="1"/>
      <c r="J754" s="1"/>
      <c r="K754" s="1"/>
      <c r="L754" s="1"/>
      <c r="M754" s="1"/>
      <c r="N754" s="1"/>
      <c r="O754" s="1"/>
      <c r="P754" s="1"/>
      <c r="Q754" s="1"/>
    </row>
    <row r="755" spans="2:17" ht="15.75" customHeight="1">
      <c r="B755" s="1"/>
      <c r="C755" s="1"/>
      <c r="D755" s="1"/>
      <c r="E755" s="1"/>
      <c r="F755" s="1"/>
      <c r="G755" s="1"/>
      <c r="H755" s="1"/>
      <c r="I755" s="1"/>
      <c r="J755" s="1"/>
      <c r="K755" s="1"/>
      <c r="L755" s="1"/>
      <c r="M755" s="1"/>
      <c r="N755" s="1"/>
      <c r="O755" s="1"/>
      <c r="P755" s="1"/>
      <c r="Q755" s="1"/>
    </row>
    <row r="756" spans="2:17" ht="15.75" customHeight="1">
      <c r="B756" s="1"/>
      <c r="C756" s="1"/>
      <c r="D756" s="1"/>
      <c r="E756" s="1"/>
      <c r="F756" s="1"/>
      <c r="G756" s="1"/>
      <c r="H756" s="1"/>
      <c r="I756" s="1"/>
      <c r="J756" s="1"/>
      <c r="K756" s="1"/>
      <c r="L756" s="1"/>
      <c r="M756" s="1"/>
      <c r="N756" s="1"/>
      <c r="O756" s="1"/>
      <c r="P756" s="1"/>
      <c r="Q756" s="1"/>
    </row>
    <row r="757" spans="2:17" ht="15.75" customHeight="1">
      <c r="B757" s="1"/>
      <c r="C757" s="1"/>
      <c r="D757" s="1"/>
      <c r="E757" s="1"/>
      <c r="F757" s="1"/>
      <c r="G757" s="1"/>
      <c r="H757" s="1"/>
      <c r="I757" s="1"/>
      <c r="J757" s="1"/>
      <c r="K757" s="1"/>
      <c r="L757" s="1"/>
      <c r="M757" s="1"/>
      <c r="N757" s="1"/>
      <c r="O757" s="1"/>
      <c r="P757" s="1"/>
      <c r="Q757" s="1"/>
    </row>
    <row r="758" spans="2:17" ht="15.75" customHeight="1">
      <c r="B758" s="1"/>
      <c r="C758" s="1"/>
      <c r="D758" s="1"/>
      <c r="E758" s="1"/>
      <c r="F758" s="1"/>
      <c r="G758" s="1"/>
      <c r="H758" s="1"/>
      <c r="I758" s="1"/>
      <c r="J758" s="1"/>
      <c r="K758" s="1"/>
      <c r="L758" s="1"/>
      <c r="M758" s="1"/>
      <c r="N758" s="1"/>
      <c r="O758" s="1"/>
      <c r="P758" s="1"/>
      <c r="Q758" s="1"/>
    </row>
    <row r="759" spans="2:17" ht="15.75" customHeight="1">
      <c r="B759" s="1"/>
      <c r="C759" s="1"/>
      <c r="D759" s="1"/>
      <c r="E759" s="1"/>
      <c r="F759" s="1"/>
      <c r="G759" s="1"/>
      <c r="H759" s="1"/>
      <c r="I759" s="1"/>
      <c r="J759" s="1"/>
      <c r="K759" s="1"/>
      <c r="L759" s="1"/>
      <c r="M759" s="1"/>
      <c r="N759" s="1"/>
      <c r="O759" s="1"/>
      <c r="P759" s="1"/>
      <c r="Q759" s="1"/>
    </row>
    <row r="760" spans="2:17" ht="15.75" customHeight="1">
      <c r="B760" s="1"/>
      <c r="C760" s="1"/>
      <c r="D760" s="1"/>
      <c r="E760" s="1"/>
      <c r="F760" s="1"/>
      <c r="G760" s="1"/>
      <c r="H760" s="1"/>
      <c r="I760" s="1"/>
      <c r="J760" s="1"/>
      <c r="K760" s="1"/>
      <c r="L760" s="1"/>
      <c r="M760" s="1"/>
      <c r="N760" s="1"/>
      <c r="O760" s="1"/>
      <c r="P760" s="1"/>
      <c r="Q760" s="1"/>
    </row>
    <row r="761" spans="2:17" ht="15.75" customHeight="1">
      <c r="B761" s="1"/>
      <c r="C761" s="1"/>
      <c r="D761" s="1"/>
      <c r="E761" s="1"/>
      <c r="F761" s="1"/>
      <c r="G761" s="1"/>
      <c r="H761" s="1"/>
      <c r="I761" s="1"/>
      <c r="J761" s="1"/>
      <c r="K761" s="1"/>
      <c r="L761" s="1"/>
      <c r="M761" s="1"/>
      <c r="N761" s="1"/>
      <c r="O761" s="1"/>
      <c r="P761" s="1"/>
      <c r="Q761" s="1"/>
    </row>
    <row r="762" spans="2:17" ht="15.75" customHeight="1">
      <c r="B762" s="1"/>
      <c r="C762" s="1"/>
      <c r="D762" s="1"/>
      <c r="E762" s="1"/>
      <c r="F762" s="1"/>
      <c r="G762" s="1"/>
      <c r="H762" s="1"/>
      <c r="I762" s="1"/>
      <c r="J762" s="1"/>
      <c r="K762" s="1"/>
      <c r="L762" s="1"/>
      <c r="M762" s="1"/>
      <c r="N762" s="1"/>
      <c r="O762" s="1"/>
      <c r="P762" s="1"/>
      <c r="Q762" s="1"/>
    </row>
    <row r="763" spans="2:17" ht="15.75" customHeight="1">
      <c r="B763" s="1"/>
      <c r="C763" s="1"/>
      <c r="D763" s="1"/>
      <c r="E763" s="1"/>
      <c r="F763" s="1"/>
      <c r="G763" s="1"/>
      <c r="H763" s="1"/>
      <c r="I763" s="1"/>
      <c r="J763" s="1"/>
      <c r="K763" s="1"/>
      <c r="L763" s="1"/>
      <c r="M763" s="1"/>
      <c r="N763" s="1"/>
      <c r="O763" s="1"/>
      <c r="P763" s="1"/>
      <c r="Q763" s="1"/>
    </row>
    <row r="764" spans="2:17" ht="15.75" customHeight="1">
      <c r="B764" s="1"/>
      <c r="C764" s="1"/>
      <c r="D764" s="1"/>
      <c r="E764" s="1"/>
      <c r="F764" s="1"/>
      <c r="G764" s="1"/>
      <c r="H764" s="1"/>
      <c r="I764" s="1"/>
      <c r="J764" s="1"/>
      <c r="K764" s="1"/>
      <c r="L764" s="1"/>
      <c r="M764" s="1"/>
      <c r="N764" s="1"/>
      <c r="O764" s="1"/>
      <c r="P764" s="1"/>
      <c r="Q764" s="1"/>
    </row>
    <row r="765" spans="2:17" ht="15.75" customHeight="1">
      <c r="B765" s="1"/>
      <c r="C765" s="1"/>
      <c r="D765" s="1"/>
      <c r="E765" s="1"/>
      <c r="F765" s="1"/>
      <c r="G765" s="1"/>
      <c r="H765" s="1"/>
      <c r="I765" s="1"/>
      <c r="J765" s="1"/>
      <c r="K765" s="1"/>
      <c r="L765" s="1"/>
      <c r="M765" s="1"/>
      <c r="N765" s="1"/>
      <c r="O765" s="1"/>
      <c r="P765" s="1"/>
      <c r="Q765" s="1"/>
    </row>
    <row r="766" spans="2:17" ht="15.75" customHeight="1">
      <c r="B766" s="1"/>
      <c r="C766" s="1"/>
      <c r="D766" s="1"/>
      <c r="E766" s="1"/>
      <c r="F766" s="1"/>
      <c r="G766" s="1"/>
      <c r="H766" s="1"/>
      <c r="I766" s="1"/>
      <c r="J766" s="1"/>
      <c r="K766" s="1"/>
      <c r="L766" s="1"/>
      <c r="M766" s="1"/>
      <c r="N766" s="1"/>
      <c r="O766" s="1"/>
      <c r="P766" s="1"/>
      <c r="Q766" s="1"/>
    </row>
    <row r="767" spans="2:17" ht="15.75" customHeight="1">
      <c r="B767" s="1"/>
      <c r="C767" s="1"/>
      <c r="D767" s="1"/>
      <c r="E767" s="1"/>
      <c r="F767" s="1"/>
      <c r="G767" s="1"/>
      <c r="H767" s="1"/>
      <c r="I767" s="1"/>
      <c r="J767" s="1"/>
      <c r="K767" s="1"/>
      <c r="L767" s="1"/>
      <c r="M767" s="1"/>
      <c r="N767" s="1"/>
      <c r="O767" s="1"/>
      <c r="P767" s="1"/>
      <c r="Q767" s="1"/>
    </row>
    <row r="768" spans="2:17" ht="15.75" customHeight="1">
      <c r="B768" s="1"/>
      <c r="C768" s="1"/>
      <c r="D768" s="1"/>
      <c r="E768" s="1"/>
      <c r="F768" s="1"/>
      <c r="G768" s="1"/>
      <c r="H768" s="1"/>
      <c r="I768" s="1"/>
      <c r="J768" s="1"/>
      <c r="K768" s="1"/>
      <c r="L768" s="1"/>
      <c r="M768" s="1"/>
      <c r="N768" s="1"/>
      <c r="O768" s="1"/>
      <c r="P768" s="1"/>
      <c r="Q768" s="1"/>
    </row>
    <row r="769" spans="2:17" ht="15.75" customHeight="1">
      <c r="B769" s="1"/>
      <c r="C769" s="1"/>
      <c r="D769" s="1"/>
      <c r="E769" s="1"/>
      <c r="F769" s="1"/>
      <c r="G769" s="1"/>
      <c r="H769" s="1"/>
      <c r="I769" s="1"/>
      <c r="J769" s="1"/>
      <c r="K769" s="1"/>
      <c r="L769" s="1"/>
      <c r="M769" s="1"/>
      <c r="N769" s="1"/>
      <c r="O769" s="1"/>
      <c r="P769" s="1"/>
      <c r="Q769" s="1"/>
    </row>
    <row r="770" spans="2:17" ht="15.75" customHeight="1">
      <c r="B770" s="1"/>
      <c r="C770" s="1"/>
      <c r="D770" s="1"/>
      <c r="E770" s="1"/>
      <c r="F770" s="1"/>
      <c r="G770" s="1"/>
      <c r="H770" s="1"/>
      <c r="I770" s="1"/>
      <c r="J770" s="1"/>
      <c r="K770" s="1"/>
      <c r="L770" s="1"/>
      <c r="M770" s="1"/>
      <c r="N770" s="1"/>
      <c r="O770" s="1"/>
      <c r="P770" s="1"/>
      <c r="Q770" s="1"/>
    </row>
    <row r="771" spans="2:17" ht="15.75" customHeight="1">
      <c r="B771" s="1"/>
      <c r="C771" s="1"/>
      <c r="D771" s="1"/>
      <c r="E771" s="1"/>
      <c r="F771" s="1"/>
      <c r="G771" s="1"/>
      <c r="H771" s="1"/>
      <c r="I771" s="1"/>
      <c r="J771" s="1"/>
      <c r="K771" s="1"/>
      <c r="L771" s="1"/>
      <c r="M771" s="1"/>
      <c r="N771" s="1"/>
      <c r="O771" s="1"/>
      <c r="P771" s="1"/>
      <c r="Q771" s="1"/>
    </row>
    <row r="772" spans="2:17" ht="15.75" customHeight="1">
      <c r="B772" s="1"/>
      <c r="C772" s="1"/>
      <c r="D772" s="1"/>
      <c r="E772" s="1"/>
      <c r="F772" s="1"/>
      <c r="G772" s="1"/>
      <c r="H772" s="1"/>
      <c r="I772" s="1"/>
      <c r="J772" s="1"/>
      <c r="K772" s="1"/>
      <c r="L772" s="1"/>
      <c r="M772" s="1"/>
      <c r="N772" s="1"/>
      <c r="O772" s="1"/>
      <c r="P772" s="1"/>
      <c r="Q772" s="1"/>
    </row>
    <row r="773" spans="2:17" ht="15.75" customHeight="1">
      <c r="B773" s="1"/>
      <c r="C773" s="1"/>
      <c r="D773" s="1"/>
      <c r="E773" s="1"/>
      <c r="F773" s="1"/>
      <c r="G773" s="1"/>
      <c r="H773" s="1"/>
      <c r="I773" s="1"/>
      <c r="J773" s="1"/>
      <c r="K773" s="1"/>
      <c r="L773" s="1"/>
      <c r="M773" s="1"/>
      <c r="N773" s="1"/>
      <c r="O773" s="1"/>
      <c r="P773" s="1"/>
      <c r="Q773" s="1"/>
    </row>
    <row r="774" spans="2:17" ht="15.75" customHeight="1">
      <c r="B774" s="1"/>
      <c r="C774" s="1"/>
      <c r="D774" s="1"/>
      <c r="E774" s="1"/>
      <c r="F774" s="1"/>
      <c r="G774" s="1"/>
      <c r="H774" s="1"/>
      <c r="I774" s="1"/>
      <c r="J774" s="1"/>
      <c r="K774" s="1"/>
      <c r="L774" s="1"/>
      <c r="M774" s="1"/>
      <c r="N774" s="1"/>
      <c r="O774" s="1"/>
      <c r="P774" s="1"/>
      <c r="Q774" s="1"/>
    </row>
    <row r="775" spans="2:17" ht="15.75" customHeight="1">
      <c r="B775" s="1"/>
      <c r="C775" s="1"/>
      <c r="D775" s="1"/>
      <c r="E775" s="1"/>
      <c r="F775" s="1"/>
      <c r="G775" s="1"/>
      <c r="H775" s="1"/>
      <c r="I775" s="1"/>
      <c r="J775" s="1"/>
      <c r="K775" s="1"/>
      <c r="L775" s="1"/>
      <c r="M775" s="1"/>
      <c r="N775" s="1"/>
      <c r="O775" s="1"/>
      <c r="P775" s="1"/>
      <c r="Q775" s="1"/>
    </row>
    <row r="776" spans="2:17" ht="15.75" customHeight="1">
      <c r="B776" s="1"/>
      <c r="C776" s="1"/>
      <c r="D776" s="1"/>
      <c r="E776" s="1"/>
      <c r="F776" s="1"/>
      <c r="G776" s="1"/>
      <c r="H776" s="1"/>
      <c r="I776" s="1"/>
      <c r="J776" s="1"/>
      <c r="K776" s="1"/>
      <c r="L776" s="1"/>
      <c r="M776" s="1"/>
      <c r="N776" s="1"/>
      <c r="O776" s="1"/>
      <c r="P776" s="1"/>
      <c r="Q776" s="1"/>
    </row>
    <row r="777" spans="2:17" ht="15.75" customHeight="1">
      <c r="B777" s="1"/>
      <c r="C777" s="1"/>
      <c r="D777" s="1"/>
      <c r="E777" s="1"/>
      <c r="F777" s="1"/>
      <c r="G777" s="1"/>
      <c r="H777" s="1"/>
      <c r="I777" s="1"/>
      <c r="J777" s="1"/>
      <c r="K777" s="1"/>
      <c r="L777" s="1"/>
      <c r="M777" s="1"/>
      <c r="N777" s="1"/>
      <c r="O777" s="1"/>
      <c r="P777" s="1"/>
      <c r="Q777" s="1"/>
    </row>
    <row r="778" spans="2:17" ht="15.75" customHeight="1">
      <c r="B778" s="1"/>
      <c r="C778" s="1"/>
      <c r="D778" s="1"/>
      <c r="E778" s="1"/>
      <c r="F778" s="1"/>
      <c r="G778" s="1"/>
      <c r="H778" s="1"/>
      <c r="I778" s="1"/>
      <c r="J778" s="1"/>
      <c r="K778" s="1"/>
      <c r="L778" s="1"/>
      <c r="M778" s="1"/>
      <c r="N778" s="1"/>
      <c r="O778" s="1"/>
      <c r="P778" s="1"/>
      <c r="Q778" s="1"/>
    </row>
    <row r="779" spans="2:17" ht="15.75" customHeight="1">
      <c r="B779" s="1"/>
      <c r="C779" s="1"/>
      <c r="D779" s="1"/>
      <c r="E779" s="1"/>
      <c r="F779" s="1"/>
      <c r="G779" s="1"/>
      <c r="H779" s="1"/>
      <c r="I779" s="1"/>
      <c r="J779" s="1"/>
      <c r="K779" s="1"/>
      <c r="L779" s="1"/>
      <c r="M779" s="1"/>
      <c r="N779" s="1"/>
      <c r="O779" s="1"/>
      <c r="P779" s="1"/>
      <c r="Q779" s="1"/>
    </row>
    <row r="780" spans="2:17" ht="15.75" customHeight="1">
      <c r="B780" s="1"/>
      <c r="C780" s="1"/>
      <c r="D780" s="1"/>
      <c r="E780" s="1"/>
      <c r="F780" s="1"/>
      <c r="G780" s="1"/>
      <c r="H780" s="1"/>
      <c r="I780" s="1"/>
      <c r="J780" s="1"/>
      <c r="K780" s="1"/>
      <c r="L780" s="1"/>
      <c r="M780" s="1"/>
      <c r="N780" s="1"/>
      <c r="O780" s="1"/>
      <c r="P780" s="1"/>
      <c r="Q780" s="1"/>
    </row>
    <row r="781" spans="2:17" ht="15.75" customHeight="1">
      <c r="B781" s="1"/>
      <c r="C781" s="1"/>
      <c r="D781" s="1"/>
      <c r="E781" s="1"/>
      <c r="F781" s="1"/>
      <c r="G781" s="1"/>
      <c r="H781" s="1"/>
      <c r="I781" s="1"/>
      <c r="J781" s="1"/>
      <c r="K781" s="1"/>
      <c r="L781" s="1"/>
      <c r="M781" s="1"/>
      <c r="N781" s="1"/>
      <c r="O781" s="1"/>
      <c r="P781" s="1"/>
      <c r="Q781" s="1"/>
    </row>
    <row r="782" spans="2:17" ht="15.75" customHeight="1">
      <c r="B782" s="1"/>
      <c r="C782" s="1"/>
      <c r="D782" s="1"/>
      <c r="E782" s="1"/>
      <c r="F782" s="1"/>
      <c r="G782" s="1"/>
      <c r="H782" s="1"/>
      <c r="I782" s="1"/>
      <c r="J782" s="1"/>
      <c r="K782" s="1"/>
      <c r="L782" s="1"/>
      <c r="M782" s="1"/>
      <c r="N782" s="1"/>
      <c r="O782" s="1"/>
      <c r="P782" s="1"/>
      <c r="Q782" s="1"/>
    </row>
    <row r="783" spans="2:17" ht="15.75" customHeight="1">
      <c r="B783" s="1"/>
      <c r="C783" s="1"/>
      <c r="D783" s="1"/>
      <c r="E783" s="1"/>
      <c r="F783" s="1"/>
      <c r="G783" s="1"/>
      <c r="H783" s="1"/>
      <c r="I783" s="1"/>
      <c r="J783" s="1"/>
      <c r="K783" s="1"/>
      <c r="L783" s="1"/>
      <c r="M783" s="1"/>
      <c r="N783" s="1"/>
      <c r="O783" s="1"/>
      <c r="P783" s="1"/>
      <c r="Q783" s="1"/>
    </row>
    <row r="784" spans="2:17" ht="15.75" customHeight="1">
      <c r="B784" s="1"/>
      <c r="C784" s="1"/>
      <c r="D784" s="1"/>
      <c r="E784" s="1"/>
      <c r="F784" s="1"/>
      <c r="G784" s="1"/>
      <c r="H784" s="1"/>
      <c r="I784" s="1"/>
      <c r="J784" s="1"/>
      <c r="K784" s="1"/>
      <c r="L784" s="1"/>
      <c r="M784" s="1"/>
      <c r="N784" s="1"/>
      <c r="O784" s="1"/>
      <c r="P784" s="1"/>
      <c r="Q784" s="1"/>
    </row>
    <row r="785" spans="2:17" ht="15.75" customHeight="1">
      <c r="B785" s="1"/>
      <c r="C785" s="1"/>
      <c r="D785" s="1"/>
      <c r="E785" s="1"/>
      <c r="F785" s="1"/>
      <c r="G785" s="1"/>
      <c r="H785" s="1"/>
      <c r="I785" s="1"/>
      <c r="J785" s="1"/>
      <c r="K785" s="1"/>
      <c r="L785" s="1"/>
      <c r="M785" s="1"/>
      <c r="N785" s="1"/>
      <c r="O785" s="1"/>
      <c r="P785" s="1"/>
      <c r="Q785" s="1"/>
    </row>
    <row r="786" spans="2:17" ht="15.75" customHeight="1">
      <c r="B786" s="1"/>
      <c r="C786" s="1"/>
      <c r="D786" s="1"/>
      <c r="E786" s="1"/>
      <c r="F786" s="1"/>
      <c r="G786" s="1"/>
      <c r="H786" s="1"/>
      <c r="I786" s="1"/>
      <c r="J786" s="1"/>
      <c r="K786" s="1"/>
      <c r="L786" s="1"/>
      <c r="M786" s="1"/>
      <c r="N786" s="1"/>
      <c r="O786" s="1"/>
      <c r="P786" s="1"/>
      <c r="Q786" s="1"/>
    </row>
    <row r="787" spans="2:17" ht="15.75" customHeight="1">
      <c r="B787" s="1"/>
      <c r="C787" s="1"/>
      <c r="D787" s="1"/>
      <c r="E787" s="1"/>
      <c r="F787" s="1"/>
      <c r="G787" s="1"/>
      <c r="H787" s="1"/>
      <c r="I787" s="1"/>
      <c r="J787" s="1"/>
      <c r="K787" s="1"/>
      <c r="L787" s="1"/>
      <c r="M787" s="1"/>
      <c r="N787" s="1"/>
      <c r="O787" s="1"/>
      <c r="P787" s="1"/>
      <c r="Q787" s="1"/>
    </row>
    <row r="788" spans="2:17" ht="15.75" customHeight="1">
      <c r="B788" s="1"/>
      <c r="C788" s="1"/>
      <c r="D788" s="1"/>
      <c r="E788" s="1"/>
      <c r="F788" s="1"/>
      <c r="G788" s="1"/>
      <c r="H788" s="1"/>
      <c r="I788" s="1"/>
      <c r="J788" s="1"/>
      <c r="K788" s="1"/>
      <c r="L788" s="1"/>
      <c r="M788" s="1"/>
      <c r="N788" s="1"/>
      <c r="O788" s="1"/>
      <c r="P788" s="1"/>
      <c r="Q788" s="1"/>
    </row>
    <row r="789" spans="2:17" ht="15.75" customHeight="1">
      <c r="B789" s="1"/>
      <c r="C789" s="1"/>
      <c r="D789" s="1"/>
      <c r="E789" s="1"/>
      <c r="F789" s="1"/>
      <c r="G789" s="1"/>
      <c r="H789" s="1"/>
      <c r="I789" s="1"/>
      <c r="J789" s="1"/>
      <c r="K789" s="1"/>
      <c r="L789" s="1"/>
      <c r="M789" s="1"/>
      <c r="N789" s="1"/>
      <c r="O789" s="1"/>
      <c r="P789" s="1"/>
      <c r="Q789" s="1"/>
    </row>
    <row r="790" spans="2:17" ht="15.75" customHeight="1">
      <c r="B790" s="1"/>
      <c r="C790" s="1"/>
      <c r="D790" s="1"/>
      <c r="E790" s="1"/>
      <c r="F790" s="1"/>
      <c r="G790" s="1"/>
      <c r="H790" s="1"/>
      <c r="I790" s="1"/>
      <c r="J790" s="1"/>
      <c r="K790" s="1"/>
      <c r="L790" s="1"/>
      <c r="M790" s="1"/>
      <c r="N790" s="1"/>
      <c r="O790" s="1"/>
      <c r="P790" s="1"/>
      <c r="Q790" s="1"/>
    </row>
    <row r="791" spans="2:17" ht="15.75" customHeight="1">
      <c r="B791" s="1"/>
      <c r="C791" s="1"/>
      <c r="D791" s="1"/>
      <c r="E791" s="1"/>
      <c r="F791" s="1"/>
      <c r="G791" s="1"/>
      <c r="H791" s="1"/>
      <c r="I791" s="1"/>
      <c r="J791" s="1"/>
      <c r="K791" s="1"/>
      <c r="L791" s="1"/>
      <c r="M791" s="1"/>
      <c r="N791" s="1"/>
      <c r="O791" s="1"/>
      <c r="P791" s="1"/>
      <c r="Q791" s="1"/>
    </row>
    <row r="792" spans="2:17" ht="15.75" customHeight="1">
      <c r="B792" s="1"/>
      <c r="C792" s="1"/>
      <c r="D792" s="1"/>
      <c r="E792" s="1"/>
      <c r="F792" s="1"/>
      <c r="G792" s="1"/>
      <c r="H792" s="1"/>
      <c r="I792" s="1"/>
      <c r="J792" s="1"/>
      <c r="K792" s="1"/>
      <c r="L792" s="1"/>
      <c r="M792" s="1"/>
      <c r="N792" s="1"/>
      <c r="O792" s="1"/>
      <c r="P792" s="1"/>
      <c r="Q792" s="1"/>
    </row>
    <row r="793" spans="2:17" ht="15.75" customHeight="1">
      <c r="B793" s="1"/>
      <c r="C793" s="1"/>
      <c r="D793" s="1"/>
      <c r="E793" s="1"/>
      <c r="F793" s="1"/>
      <c r="G793" s="1"/>
      <c r="H793" s="1"/>
      <c r="I793" s="1"/>
      <c r="J793" s="1"/>
      <c r="K793" s="1"/>
      <c r="L793" s="1"/>
      <c r="M793" s="1"/>
      <c r="N793" s="1"/>
      <c r="O793" s="1"/>
      <c r="P793" s="1"/>
      <c r="Q793" s="1"/>
    </row>
    <row r="794" spans="2:17" ht="15.75" customHeight="1">
      <c r="B794" s="1"/>
      <c r="C794" s="1"/>
      <c r="D794" s="1"/>
      <c r="E794" s="1"/>
      <c r="F794" s="1"/>
      <c r="G794" s="1"/>
      <c r="H794" s="1"/>
      <c r="I794" s="1"/>
      <c r="J794" s="1"/>
      <c r="K794" s="1"/>
      <c r="L794" s="1"/>
      <c r="M794" s="1"/>
      <c r="N794" s="1"/>
      <c r="O794" s="1"/>
      <c r="P794" s="1"/>
      <c r="Q794" s="1"/>
    </row>
    <row r="795" spans="2:17" ht="15.75" customHeight="1">
      <c r="B795" s="1"/>
      <c r="C795" s="1"/>
      <c r="D795" s="1"/>
      <c r="E795" s="1"/>
      <c r="F795" s="1"/>
      <c r="G795" s="1"/>
      <c r="H795" s="1"/>
      <c r="I795" s="1"/>
      <c r="J795" s="1"/>
      <c r="K795" s="1"/>
      <c r="L795" s="1"/>
      <c r="M795" s="1"/>
      <c r="N795" s="1"/>
      <c r="O795" s="1"/>
      <c r="P795" s="1"/>
      <c r="Q795" s="1"/>
    </row>
    <row r="796" spans="2:17" ht="15.75" customHeight="1">
      <c r="B796" s="1"/>
      <c r="C796" s="1"/>
      <c r="D796" s="1"/>
      <c r="E796" s="1"/>
      <c r="F796" s="1"/>
      <c r="G796" s="1"/>
      <c r="H796" s="1"/>
      <c r="I796" s="1"/>
      <c r="J796" s="1"/>
      <c r="K796" s="1"/>
      <c r="L796" s="1"/>
      <c r="M796" s="1"/>
      <c r="N796" s="1"/>
      <c r="O796" s="1"/>
      <c r="P796" s="1"/>
      <c r="Q796" s="1"/>
    </row>
    <row r="797" spans="2:17" ht="15.75" customHeight="1">
      <c r="B797" s="1"/>
      <c r="C797" s="1"/>
      <c r="D797" s="1"/>
      <c r="E797" s="1"/>
      <c r="F797" s="1"/>
      <c r="G797" s="1"/>
      <c r="H797" s="1"/>
      <c r="I797" s="1"/>
      <c r="J797" s="1"/>
      <c r="K797" s="1"/>
      <c r="L797" s="1"/>
      <c r="M797" s="1"/>
      <c r="N797" s="1"/>
      <c r="O797" s="1"/>
      <c r="P797" s="1"/>
      <c r="Q797" s="1"/>
    </row>
    <row r="798" spans="2:17" ht="15.75" customHeight="1">
      <c r="B798" s="1"/>
      <c r="C798" s="1"/>
      <c r="D798" s="1"/>
      <c r="E798" s="1"/>
      <c r="F798" s="1"/>
      <c r="G798" s="1"/>
      <c r="H798" s="1"/>
      <c r="I798" s="1"/>
      <c r="J798" s="1"/>
      <c r="K798" s="1"/>
      <c r="L798" s="1"/>
      <c r="M798" s="1"/>
      <c r="N798" s="1"/>
      <c r="O798" s="1"/>
      <c r="P798" s="1"/>
      <c r="Q798" s="1"/>
    </row>
    <row r="799" spans="2:17" ht="15.75" customHeight="1">
      <c r="B799" s="1"/>
      <c r="C799" s="1"/>
      <c r="D799" s="1"/>
      <c r="E799" s="1"/>
      <c r="F799" s="1"/>
      <c r="G799" s="1"/>
      <c r="H799" s="1"/>
      <c r="I799" s="1"/>
      <c r="J799" s="1"/>
      <c r="K799" s="1"/>
      <c r="L799" s="1"/>
      <c r="M799" s="1"/>
      <c r="N799" s="1"/>
      <c r="O799" s="1"/>
      <c r="P799" s="1"/>
      <c r="Q799" s="1"/>
    </row>
    <row r="800" spans="2:17" ht="15.75" customHeight="1">
      <c r="B800" s="1"/>
      <c r="C800" s="1"/>
      <c r="D800" s="1"/>
      <c r="E800" s="1"/>
      <c r="F800" s="1"/>
      <c r="G800" s="1"/>
      <c r="H800" s="1"/>
      <c r="I800" s="1"/>
      <c r="J800" s="1"/>
      <c r="K800" s="1"/>
      <c r="L800" s="1"/>
      <c r="M800" s="1"/>
      <c r="N800" s="1"/>
      <c r="O800" s="1"/>
      <c r="P800" s="1"/>
      <c r="Q800" s="1"/>
    </row>
    <row r="801" spans="2:17" ht="15.75" customHeight="1">
      <c r="B801" s="1"/>
      <c r="C801" s="1"/>
      <c r="D801" s="1"/>
      <c r="E801" s="1"/>
      <c r="F801" s="1"/>
      <c r="G801" s="1"/>
      <c r="H801" s="1"/>
      <c r="I801" s="1"/>
      <c r="J801" s="1"/>
      <c r="K801" s="1"/>
      <c r="L801" s="1"/>
      <c r="M801" s="1"/>
      <c r="N801" s="1"/>
      <c r="O801" s="1"/>
      <c r="P801" s="1"/>
      <c r="Q801" s="1"/>
    </row>
    <row r="802" spans="2:17" ht="15.75" customHeight="1">
      <c r="B802" s="1"/>
      <c r="C802" s="1"/>
      <c r="D802" s="1"/>
      <c r="E802" s="1"/>
      <c r="F802" s="1"/>
      <c r="G802" s="1"/>
      <c r="H802" s="1"/>
      <c r="I802" s="1"/>
      <c r="J802" s="1"/>
      <c r="K802" s="1"/>
      <c r="L802" s="1"/>
      <c r="M802" s="1"/>
      <c r="N802" s="1"/>
      <c r="O802" s="1"/>
      <c r="P802" s="1"/>
      <c r="Q802" s="1"/>
    </row>
    <row r="803" spans="2:17" ht="15.75" customHeight="1">
      <c r="B803" s="1"/>
      <c r="C803" s="1"/>
      <c r="D803" s="1"/>
      <c r="E803" s="1"/>
      <c r="F803" s="1"/>
      <c r="G803" s="1"/>
      <c r="H803" s="1"/>
      <c r="I803" s="1"/>
      <c r="J803" s="1"/>
      <c r="K803" s="1"/>
      <c r="L803" s="1"/>
      <c r="M803" s="1"/>
      <c r="N803" s="1"/>
      <c r="O803" s="1"/>
      <c r="P803" s="1"/>
      <c r="Q803" s="1"/>
    </row>
    <row r="804" spans="2:17" ht="15.75" customHeight="1">
      <c r="B804" s="1"/>
      <c r="C804" s="1"/>
      <c r="D804" s="1"/>
      <c r="E804" s="1"/>
      <c r="F804" s="1"/>
      <c r="G804" s="1"/>
      <c r="H804" s="1"/>
      <c r="I804" s="1"/>
      <c r="J804" s="1"/>
      <c r="K804" s="1"/>
      <c r="L804" s="1"/>
      <c r="M804" s="1"/>
      <c r="N804" s="1"/>
      <c r="O804" s="1"/>
      <c r="P804" s="1"/>
      <c r="Q804" s="1"/>
    </row>
    <row r="805" spans="2:17" ht="15.75" customHeight="1">
      <c r="B805" s="1"/>
      <c r="C805" s="1"/>
      <c r="D805" s="1"/>
      <c r="E805" s="1"/>
      <c r="F805" s="1"/>
      <c r="G805" s="1"/>
      <c r="H805" s="1"/>
      <c r="I805" s="1"/>
      <c r="J805" s="1"/>
      <c r="K805" s="1"/>
      <c r="L805" s="1"/>
      <c r="M805" s="1"/>
      <c r="N805" s="1"/>
      <c r="O805" s="1"/>
      <c r="P805" s="1"/>
      <c r="Q805" s="1"/>
    </row>
    <row r="806" spans="2:17" ht="15.75" customHeight="1">
      <c r="B806" s="1"/>
      <c r="C806" s="1"/>
      <c r="D806" s="1"/>
      <c r="E806" s="1"/>
      <c r="F806" s="1"/>
      <c r="G806" s="1"/>
      <c r="H806" s="1"/>
      <c r="I806" s="1"/>
      <c r="J806" s="1"/>
      <c r="K806" s="1"/>
      <c r="L806" s="1"/>
      <c r="M806" s="1"/>
      <c r="N806" s="1"/>
      <c r="O806" s="1"/>
      <c r="P806" s="1"/>
      <c r="Q806" s="1"/>
    </row>
    <row r="807" spans="2:17" ht="15.75" customHeight="1">
      <c r="B807" s="1"/>
      <c r="C807" s="1"/>
      <c r="D807" s="1"/>
      <c r="E807" s="1"/>
      <c r="F807" s="1"/>
      <c r="G807" s="1"/>
      <c r="H807" s="1"/>
      <c r="I807" s="1"/>
      <c r="J807" s="1"/>
      <c r="K807" s="1"/>
      <c r="L807" s="1"/>
      <c r="M807" s="1"/>
      <c r="N807" s="1"/>
      <c r="O807" s="1"/>
      <c r="P807" s="1"/>
      <c r="Q807" s="1"/>
    </row>
    <row r="808" spans="2:17" ht="15.75" customHeight="1">
      <c r="B808" s="1"/>
      <c r="C808" s="1"/>
      <c r="D808" s="1"/>
      <c r="E808" s="1"/>
      <c r="F808" s="1"/>
      <c r="G808" s="1"/>
      <c r="H808" s="1"/>
      <c r="I808" s="1"/>
      <c r="J808" s="1"/>
      <c r="K808" s="1"/>
      <c r="L808" s="1"/>
      <c r="M808" s="1"/>
      <c r="N808" s="1"/>
      <c r="O808" s="1"/>
      <c r="P808" s="1"/>
      <c r="Q808" s="1"/>
    </row>
    <row r="809" spans="2:17" ht="15.75" customHeight="1">
      <c r="B809" s="1"/>
      <c r="C809" s="1"/>
      <c r="D809" s="1"/>
      <c r="E809" s="1"/>
      <c r="F809" s="1"/>
      <c r="G809" s="1"/>
      <c r="H809" s="1"/>
      <c r="I809" s="1"/>
      <c r="J809" s="1"/>
      <c r="K809" s="1"/>
      <c r="L809" s="1"/>
      <c r="M809" s="1"/>
      <c r="N809" s="1"/>
      <c r="O809" s="1"/>
      <c r="P809" s="1"/>
      <c r="Q809" s="1"/>
    </row>
    <row r="810" spans="2:17" ht="15.75" customHeight="1">
      <c r="B810" s="1"/>
      <c r="C810" s="1"/>
      <c r="D810" s="1"/>
      <c r="E810" s="1"/>
      <c r="F810" s="1"/>
      <c r="G810" s="1"/>
      <c r="H810" s="1"/>
      <c r="I810" s="1"/>
      <c r="J810" s="1"/>
      <c r="K810" s="1"/>
      <c r="L810" s="1"/>
      <c r="M810" s="1"/>
      <c r="N810" s="1"/>
      <c r="O810" s="1"/>
      <c r="P810" s="1"/>
      <c r="Q810" s="1"/>
    </row>
    <row r="811" spans="2:17" ht="15.75" customHeight="1">
      <c r="B811" s="1"/>
      <c r="C811" s="1"/>
      <c r="D811" s="1"/>
      <c r="E811" s="1"/>
      <c r="F811" s="1"/>
      <c r="G811" s="1"/>
      <c r="H811" s="1"/>
      <c r="I811" s="1"/>
      <c r="J811" s="1"/>
      <c r="K811" s="1"/>
      <c r="L811" s="1"/>
      <c r="M811" s="1"/>
      <c r="N811" s="1"/>
      <c r="O811" s="1"/>
      <c r="P811" s="1"/>
      <c r="Q811" s="1"/>
    </row>
    <row r="812" spans="2:17" ht="15.75" customHeight="1">
      <c r="B812" s="1"/>
      <c r="C812" s="1"/>
      <c r="D812" s="1"/>
      <c r="E812" s="1"/>
      <c r="F812" s="1"/>
      <c r="G812" s="1"/>
      <c r="H812" s="1"/>
      <c r="I812" s="1"/>
      <c r="J812" s="1"/>
      <c r="K812" s="1"/>
      <c r="L812" s="1"/>
      <c r="M812" s="1"/>
      <c r="N812" s="1"/>
      <c r="O812" s="1"/>
      <c r="P812" s="1"/>
      <c r="Q812" s="1"/>
    </row>
    <row r="813" spans="2:17" ht="15.75" customHeight="1">
      <c r="B813" s="1"/>
      <c r="C813" s="1"/>
      <c r="D813" s="1"/>
      <c r="E813" s="1"/>
      <c r="F813" s="1"/>
      <c r="G813" s="1"/>
      <c r="H813" s="1"/>
      <c r="I813" s="1"/>
      <c r="J813" s="1"/>
      <c r="K813" s="1"/>
      <c r="L813" s="1"/>
      <c r="M813" s="1"/>
      <c r="N813" s="1"/>
      <c r="O813" s="1"/>
      <c r="P813" s="1"/>
      <c r="Q813" s="1"/>
    </row>
    <row r="814" spans="2:17" ht="15.75" customHeight="1">
      <c r="B814" s="1"/>
      <c r="C814" s="1"/>
      <c r="D814" s="1"/>
      <c r="E814" s="1"/>
      <c r="F814" s="1"/>
      <c r="G814" s="1"/>
      <c r="H814" s="1"/>
      <c r="I814" s="1"/>
      <c r="J814" s="1"/>
      <c r="K814" s="1"/>
      <c r="L814" s="1"/>
      <c r="M814" s="1"/>
      <c r="N814" s="1"/>
      <c r="O814" s="1"/>
      <c r="P814" s="1"/>
      <c r="Q814" s="1"/>
    </row>
    <row r="815" spans="2:17" ht="15.75" customHeight="1">
      <c r="B815" s="1"/>
      <c r="C815" s="1"/>
      <c r="D815" s="1"/>
      <c r="E815" s="1"/>
      <c r="F815" s="1"/>
      <c r="G815" s="1"/>
      <c r="H815" s="1"/>
      <c r="I815" s="1"/>
      <c r="J815" s="1"/>
      <c r="K815" s="1"/>
      <c r="L815" s="1"/>
      <c r="M815" s="1"/>
      <c r="N815" s="1"/>
      <c r="O815" s="1"/>
      <c r="P815" s="1"/>
      <c r="Q815" s="1"/>
    </row>
    <row r="816" spans="2:17" ht="15.75" customHeight="1">
      <c r="B816" s="1"/>
      <c r="C816" s="1"/>
      <c r="D816" s="1"/>
      <c r="E816" s="1"/>
      <c r="F816" s="1"/>
      <c r="G816" s="1"/>
      <c r="H816" s="1"/>
      <c r="I816" s="1"/>
      <c r="J816" s="1"/>
      <c r="K816" s="1"/>
      <c r="L816" s="1"/>
      <c r="M816" s="1"/>
      <c r="N816" s="1"/>
      <c r="O816" s="1"/>
      <c r="P816" s="1"/>
      <c r="Q816" s="1"/>
    </row>
    <row r="817" spans="2:17" ht="15.75" customHeight="1">
      <c r="B817" s="1"/>
      <c r="C817" s="1"/>
      <c r="D817" s="1"/>
      <c r="E817" s="1"/>
      <c r="F817" s="1"/>
      <c r="G817" s="1"/>
      <c r="H817" s="1"/>
      <c r="I817" s="1"/>
      <c r="J817" s="1"/>
      <c r="K817" s="1"/>
      <c r="L817" s="1"/>
      <c r="M817" s="1"/>
      <c r="N817" s="1"/>
      <c r="O817" s="1"/>
      <c r="P817" s="1"/>
      <c r="Q817" s="1"/>
    </row>
    <row r="818" spans="2:17" ht="15.75" customHeight="1">
      <c r="B818" s="1"/>
      <c r="C818" s="1"/>
      <c r="D818" s="1"/>
      <c r="E818" s="1"/>
      <c r="F818" s="1"/>
      <c r="G818" s="1"/>
      <c r="H818" s="1"/>
      <c r="I818" s="1"/>
      <c r="J818" s="1"/>
      <c r="K818" s="1"/>
      <c r="L818" s="1"/>
      <c r="M818" s="1"/>
      <c r="N818" s="1"/>
      <c r="O818" s="1"/>
      <c r="P818" s="1"/>
      <c r="Q818" s="1"/>
    </row>
    <row r="819" spans="2:17" ht="15.75" customHeight="1">
      <c r="B819" s="1"/>
      <c r="C819" s="1"/>
      <c r="D819" s="1"/>
      <c r="E819" s="1"/>
      <c r="F819" s="1"/>
      <c r="G819" s="1"/>
      <c r="H819" s="1"/>
      <c r="I819" s="1"/>
      <c r="J819" s="1"/>
      <c r="K819" s="1"/>
      <c r="L819" s="1"/>
      <c r="M819" s="1"/>
      <c r="N819" s="1"/>
      <c r="O819" s="1"/>
      <c r="P819" s="1"/>
      <c r="Q819" s="1"/>
    </row>
    <row r="820" spans="2:17" ht="15.75" customHeight="1">
      <c r="B820" s="1"/>
      <c r="C820" s="1"/>
      <c r="D820" s="1"/>
      <c r="E820" s="1"/>
      <c r="F820" s="1"/>
      <c r="G820" s="1"/>
      <c r="H820" s="1"/>
      <c r="I820" s="1"/>
      <c r="J820" s="1"/>
      <c r="K820" s="1"/>
      <c r="L820" s="1"/>
      <c r="M820" s="1"/>
      <c r="N820" s="1"/>
      <c r="O820" s="1"/>
      <c r="P820" s="1"/>
      <c r="Q820" s="1"/>
    </row>
    <row r="821" spans="2:17" ht="15.75" customHeight="1">
      <c r="B821" s="1"/>
      <c r="C821" s="1"/>
      <c r="D821" s="1"/>
      <c r="E821" s="1"/>
      <c r="F821" s="1"/>
      <c r="G821" s="1"/>
      <c r="H821" s="1"/>
      <c r="I821" s="1"/>
      <c r="J821" s="1"/>
      <c r="K821" s="1"/>
      <c r="L821" s="1"/>
      <c r="M821" s="1"/>
      <c r="N821" s="1"/>
      <c r="O821" s="1"/>
      <c r="P821" s="1"/>
      <c r="Q821" s="1"/>
    </row>
    <row r="822" spans="2:17" ht="15.75" customHeight="1">
      <c r="B822" s="1"/>
      <c r="C822" s="1"/>
      <c r="D822" s="1"/>
      <c r="E822" s="1"/>
      <c r="F822" s="1"/>
      <c r="G822" s="1"/>
      <c r="H822" s="1"/>
      <c r="I822" s="1"/>
      <c r="J822" s="1"/>
      <c r="K822" s="1"/>
      <c r="L822" s="1"/>
      <c r="M822" s="1"/>
      <c r="N822" s="1"/>
      <c r="O822" s="1"/>
      <c r="P822" s="1"/>
      <c r="Q822" s="1"/>
    </row>
    <row r="823" spans="2:17" ht="15.75" customHeight="1">
      <c r="B823" s="1"/>
      <c r="C823" s="1"/>
      <c r="D823" s="1"/>
      <c r="E823" s="1"/>
      <c r="F823" s="1"/>
      <c r="G823" s="1"/>
      <c r="H823" s="1"/>
      <c r="I823" s="1"/>
      <c r="J823" s="1"/>
      <c r="K823" s="1"/>
      <c r="L823" s="1"/>
      <c r="M823" s="1"/>
      <c r="N823" s="1"/>
      <c r="O823" s="1"/>
      <c r="P823" s="1"/>
      <c r="Q823" s="1"/>
    </row>
    <row r="824" spans="2:17" ht="15.75" customHeight="1">
      <c r="B824" s="1"/>
      <c r="C824" s="1"/>
      <c r="D824" s="1"/>
      <c r="E824" s="1"/>
      <c r="F824" s="1"/>
      <c r="G824" s="1"/>
      <c r="H824" s="1"/>
      <c r="I824" s="1"/>
      <c r="J824" s="1"/>
      <c r="K824" s="1"/>
      <c r="L824" s="1"/>
      <c r="M824" s="1"/>
      <c r="N824" s="1"/>
      <c r="O824" s="1"/>
      <c r="P824" s="1"/>
      <c r="Q824" s="1"/>
    </row>
    <row r="825" spans="2:17" ht="15.75" customHeight="1">
      <c r="B825" s="1"/>
      <c r="C825" s="1"/>
      <c r="D825" s="1"/>
      <c r="E825" s="1"/>
      <c r="F825" s="1"/>
      <c r="G825" s="1"/>
      <c r="H825" s="1"/>
      <c r="I825" s="1"/>
      <c r="J825" s="1"/>
      <c r="K825" s="1"/>
      <c r="L825" s="1"/>
      <c r="M825" s="1"/>
      <c r="N825" s="1"/>
      <c r="O825" s="1"/>
      <c r="P825" s="1"/>
      <c r="Q825" s="1"/>
    </row>
    <row r="826" spans="2:17" ht="15.75" customHeight="1">
      <c r="B826" s="1"/>
      <c r="C826" s="1"/>
      <c r="D826" s="1"/>
      <c r="E826" s="1"/>
      <c r="F826" s="1"/>
      <c r="G826" s="1"/>
      <c r="H826" s="1"/>
      <c r="I826" s="1"/>
      <c r="J826" s="1"/>
      <c r="K826" s="1"/>
      <c r="L826" s="1"/>
      <c r="M826" s="1"/>
      <c r="N826" s="1"/>
      <c r="O826" s="1"/>
      <c r="P826" s="1"/>
      <c r="Q826" s="1"/>
    </row>
    <row r="827" spans="2:17" ht="15.75" customHeight="1">
      <c r="B827" s="1"/>
      <c r="C827" s="1"/>
      <c r="D827" s="1"/>
      <c r="E827" s="1"/>
      <c r="F827" s="1"/>
      <c r="G827" s="1"/>
      <c r="H827" s="1"/>
      <c r="I827" s="1"/>
      <c r="J827" s="1"/>
      <c r="K827" s="1"/>
      <c r="L827" s="1"/>
      <c r="M827" s="1"/>
      <c r="N827" s="1"/>
      <c r="O827" s="1"/>
      <c r="P827" s="1"/>
      <c r="Q827" s="1"/>
    </row>
    <row r="828" spans="2:17" ht="15.75" customHeight="1">
      <c r="B828" s="1"/>
      <c r="C828" s="1"/>
      <c r="D828" s="1"/>
      <c r="E828" s="1"/>
      <c r="F828" s="1"/>
      <c r="G828" s="1"/>
      <c r="H828" s="1"/>
      <c r="I828" s="1"/>
      <c r="J828" s="1"/>
      <c r="K828" s="1"/>
      <c r="L828" s="1"/>
      <c r="M828" s="1"/>
      <c r="N828" s="1"/>
      <c r="O828" s="1"/>
      <c r="P828" s="1"/>
      <c r="Q828" s="1"/>
    </row>
    <row r="829" spans="2:17" ht="15.75" customHeight="1">
      <c r="B829" s="1"/>
      <c r="C829" s="1"/>
      <c r="D829" s="1"/>
      <c r="E829" s="1"/>
      <c r="F829" s="1"/>
      <c r="G829" s="1"/>
      <c r="H829" s="1"/>
      <c r="I829" s="1"/>
      <c r="J829" s="1"/>
      <c r="K829" s="1"/>
      <c r="L829" s="1"/>
      <c r="M829" s="1"/>
      <c r="N829" s="1"/>
      <c r="O829" s="1"/>
      <c r="P829" s="1"/>
      <c r="Q829" s="1"/>
    </row>
    <row r="830" spans="2:17" ht="15.75" customHeight="1">
      <c r="B830" s="1"/>
      <c r="C830" s="1"/>
      <c r="D830" s="1"/>
      <c r="E830" s="1"/>
      <c r="F830" s="1"/>
      <c r="G830" s="1"/>
      <c r="H830" s="1"/>
      <c r="I830" s="1"/>
      <c r="J830" s="1"/>
      <c r="K830" s="1"/>
      <c r="L830" s="1"/>
      <c r="M830" s="1"/>
      <c r="N830" s="1"/>
      <c r="O830" s="1"/>
      <c r="P830" s="1"/>
      <c r="Q830" s="1"/>
    </row>
    <row r="831" spans="2:17" ht="15.75" customHeight="1">
      <c r="B831" s="1"/>
      <c r="C831" s="1"/>
      <c r="D831" s="1"/>
      <c r="E831" s="1"/>
      <c r="F831" s="1"/>
      <c r="G831" s="1"/>
      <c r="H831" s="1"/>
      <c r="I831" s="1"/>
      <c r="J831" s="1"/>
      <c r="K831" s="1"/>
      <c r="L831" s="1"/>
      <c r="M831" s="1"/>
      <c r="N831" s="1"/>
      <c r="O831" s="1"/>
      <c r="P831" s="1"/>
      <c r="Q831" s="1"/>
    </row>
    <row r="832" spans="2:17" ht="15.75" customHeight="1">
      <c r="B832" s="1"/>
      <c r="C832" s="1"/>
      <c r="D832" s="1"/>
      <c r="E832" s="1"/>
      <c r="F832" s="1"/>
      <c r="G832" s="1"/>
      <c r="H832" s="1"/>
      <c r="I832" s="1"/>
      <c r="J832" s="1"/>
      <c r="K832" s="1"/>
      <c r="L832" s="1"/>
      <c r="M832" s="1"/>
      <c r="N832" s="1"/>
      <c r="O832" s="1"/>
      <c r="P832" s="1"/>
      <c r="Q832" s="1"/>
    </row>
    <row r="833" spans="2:17" ht="15.75" customHeight="1">
      <c r="B833" s="1"/>
      <c r="C833" s="1"/>
      <c r="D833" s="1"/>
      <c r="E833" s="1"/>
      <c r="F833" s="1"/>
      <c r="G833" s="1"/>
      <c r="H833" s="1"/>
      <c r="I833" s="1"/>
      <c r="J833" s="1"/>
      <c r="K833" s="1"/>
      <c r="L833" s="1"/>
      <c r="M833" s="1"/>
      <c r="N833" s="1"/>
      <c r="O833" s="1"/>
      <c r="P833" s="1"/>
      <c r="Q833" s="1"/>
    </row>
    <row r="834" spans="2:17" ht="15.75" customHeight="1">
      <c r="B834" s="1"/>
      <c r="C834" s="1"/>
      <c r="D834" s="1"/>
      <c r="E834" s="1"/>
      <c r="F834" s="1"/>
      <c r="G834" s="1"/>
      <c r="H834" s="1"/>
      <c r="I834" s="1"/>
      <c r="J834" s="1"/>
      <c r="K834" s="1"/>
      <c r="L834" s="1"/>
      <c r="M834" s="1"/>
      <c r="N834" s="1"/>
      <c r="O834" s="1"/>
      <c r="P834" s="1"/>
      <c r="Q834" s="1"/>
    </row>
    <row r="835" spans="2:17" ht="15.75" customHeight="1">
      <c r="B835" s="1"/>
      <c r="C835" s="1"/>
      <c r="D835" s="1"/>
      <c r="E835" s="1"/>
      <c r="F835" s="1"/>
      <c r="G835" s="1"/>
      <c r="H835" s="1"/>
      <c r="I835" s="1"/>
      <c r="J835" s="1"/>
      <c r="K835" s="1"/>
      <c r="L835" s="1"/>
      <c r="M835" s="1"/>
      <c r="N835" s="1"/>
      <c r="O835" s="1"/>
      <c r="P835" s="1"/>
      <c r="Q835" s="1"/>
    </row>
    <row r="836" spans="2:17" ht="15.75" customHeight="1">
      <c r="B836" s="1"/>
      <c r="C836" s="1"/>
      <c r="D836" s="1"/>
      <c r="E836" s="1"/>
      <c r="F836" s="1"/>
      <c r="G836" s="1"/>
      <c r="H836" s="1"/>
      <c r="I836" s="1"/>
      <c r="J836" s="1"/>
      <c r="K836" s="1"/>
      <c r="L836" s="1"/>
      <c r="M836" s="1"/>
      <c r="N836" s="1"/>
      <c r="O836" s="1"/>
      <c r="P836" s="1"/>
      <c r="Q836" s="1"/>
    </row>
    <row r="837" spans="2:17" ht="15.75" customHeight="1">
      <c r="B837" s="1"/>
      <c r="C837" s="1"/>
      <c r="D837" s="1"/>
      <c r="E837" s="1"/>
      <c r="F837" s="1"/>
      <c r="G837" s="1"/>
      <c r="H837" s="1"/>
      <c r="I837" s="1"/>
      <c r="J837" s="1"/>
      <c r="K837" s="1"/>
      <c r="L837" s="1"/>
      <c r="M837" s="1"/>
      <c r="N837" s="1"/>
      <c r="O837" s="1"/>
      <c r="P837" s="1"/>
      <c r="Q837" s="1"/>
    </row>
    <row r="838" spans="2:17" ht="15.75" customHeight="1">
      <c r="B838" s="1"/>
      <c r="C838" s="1"/>
      <c r="D838" s="1"/>
      <c r="E838" s="1"/>
      <c r="F838" s="1"/>
      <c r="G838" s="1"/>
      <c r="H838" s="1"/>
      <c r="I838" s="1"/>
      <c r="J838" s="1"/>
      <c r="K838" s="1"/>
      <c r="L838" s="1"/>
      <c r="M838" s="1"/>
      <c r="N838" s="1"/>
      <c r="O838" s="1"/>
      <c r="P838" s="1"/>
      <c r="Q838" s="1"/>
    </row>
    <row r="839" spans="2:17" ht="15.75" customHeight="1">
      <c r="B839" s="1"/>
      <c r="C839" s="1"/>
      <c r="D839" s="1"/>
      <c r="E839" s="1"/>
      <c r="F839" s="1"/>
      <c r="G839" s="1"/>
      <c r="H839" s="1"/>
      <c r="I839" s="1"/>
      <c r="J839" s="1"/>
      <c r="K839" s="1"/>
      <c r="L839" s="1"/>
      <c r="M839" s="1"/>
      <c r="N839" s="1"/>
      <c r="O839" s="1"/>
      <c r="P839" s="1"/>
      <c r="Q839" s="1"/>
    </row>
    <row r="840" spans="2:17" ht="15.75" customHeight="1">
      <c r="B840" s="1"/>
      <c r="C840" s="1"/>
      <c r="D840" s="1"/>
      <c r="E840" s="1"/>
      <c r="F840" s="1"/>
      <c r="G840" s="1"/>
      <c r="H840" s="1"/>
      <c r="I840" s="1"/>
      <c r="J840" s="1"/>
      <c r="K840" s="1"/>
      <c r="L840" s="1"/>
      <c r="M840" s="1"/>
      <c r="N840" s="1"/>
      <c r="O840" s="1"/>
      <c r="P840" s="1"/>
      <c r="Q840" s="1"/>
    </row>
    <row r="841" spans="2:17" ht="15.75" customHeight="1">
      <c r="B841" s="1"/>
      <c r="C841" s="1"/>
      <c r="D841" s="1"/>
      <c r="E841" s="1"/>
      <c r="F841" s="1"/>
      <c r="G841" s="1"/>
      <c r="H841" s="1"/>
      <c r="I841" s="1"/>
      <c r="J841" s="1"/>
      <c r="K841" s="1"/>
      <c r="L841" s="1"/>
      <c r="M841" s="1"/>
      <c r="N841" s="1"/>
      <c r="O841" s="1"/>
      <c r="P841" s="1"/>
      <c r="Q841" s="1"/>
    </row>
    <row r="842" spans="2:17" ht="15.75" customHeight="1">
      <c r="B842" s="1"/>
      <c r="C842" s="1"/>
      <c r="D842" s="1"/>
      <c r="E842" s="1"/>
      <c r="F842" s="1"/>
      <c r="G842" s="1"/>
      <c r="H842" s="1"/>
      <c r="I842" s="1"/>
      <c r="J842" s="1"/>
      <c r="K842" s="1"/>
      <c r="L842" s="1"/>
      <c r="M842" s="1"/>
      <c r="N842" s="1"/>
      <c r="O842" s="1"/>
      <c r="P842" s="1"/>
      <c r="Q842" s="1"/>
    </row>
    <row r="843" spans="2:17" ht="15.75" customHeight="1">
      <c r="B843" s="1"/>
      <c r="C843" s="1"/>
      <c r="D843" s="1"/>
      <c r="E843" s="1"/>
      <c r="F843" s="1"/>
      <c r="G843" s="1"/>
      <c r="H843" s="1"/>
      <c r="I843" s="1"/>
      <c r="J843" s="1"/>
      <c r="K843" s="1"/>
      <c r="L843" s="1"/>
      <c r="M843" s="1"/>
      <c r="N843" s="1"/>
      <c r="O843" s="1"/>
      <c r="P843" s="1"/>
      <c r="Q843" s="1"/>
    </row>
    <row r="844" spans="2:17" ht="15.75" customHeight="1">
      <c r="B844" s="1"/>
      <c r="C844" s="1"/>
      <c r="D844" s="1"/>
      <c r="E844" s="1"/>
      <c r="F844" s="1"/>
      <c r="G844" s="1"/>
      <c r="H844" s="1"/>
      <c r="I844" s="1"/>
      <c r="J844" s="1"/>
      <c r="K844" s="1"/>
      <c r="L844" s="1"/>
      <c r="M844" s="1"/>
      <c r="N844" s="1"/>
      <c r="O844" s="1"/>
      <c r="P844" s="1"/>
      <c r="Q844" s="1"/>
    </row>
    <row r="845" spans="2:17" ht="15.75" customHeight="1">
      <c r="B845" s="1"/>
      <c r="C845" s="1"/>
      <c r="D845" s="1"/>
      <c r="E845" s="1"/>
      <c r="F845" s="1"/>
      <c r="G845" s="1"/>
      <c r="H845" s="1"/>
      <c r="I845" s="1"/>
      <c r="J845" s="1"/>
      <c r="K845" s="1"/>
      <c r="L845" s="1"/>
      <c r="M845" s="1"/>
      <c r="N845" s="1"/>
      <c r="O845" s="1"/>
      <c r="P845" s="1"/>
      <c r="Q845" s="1"/>
    </row>
    <row r="846" spans="2:17" ht="15.75" customHeight="1">
      <c r="B846" s="1"/>
      <c r="C846" s="1"/>
      <c r="D846" s="1"/>
      <c r="E846" s="1"/>
      <c r="F846" s="1"/>
      <c r="G846" s="1"/>
      <c r="H846" s="1"/>
      <c r="I846" s="1"/>
      <c r="J846" s="1"/>
      <c r="K846" s="1"/>
      <c r="L846" s="1"/>
      <c r="M846" s="1"/>
      <c r="N846" s="1"/>
      <c r="O846" s="1"/>
      <c r="P846" s="1"/>
      <c r="Q846" s="1"/>
    </row>
    <row r="847" spans="2:17" ht="15.75" customHeight="1">
      <c r="B847" s="1"/>
      <c r="C847" s="1"/>
      <c r="D847" s="1"/>
      <c r="E847" s="1"/>
      <c r="F847" s="1"/>
      <c r="G847" s="1"/>
      <c r="H847" s="1"/>
      <c r="I847" s="1"/>
      <c r="J847" s="1"/>
      <c r="K847" s="1"/>
      <c r="L847" s="1"/>
      <c r="M847" s="1"/>
      <c r="N847" s="1"/>
      <c r="O847" s="1"/>
      <c r="P847" s="1"/>
      <c r="Q847" s="1"/>
    </row>
    <row r="848" spans="2:17" ht="15.75" customHeight="1">
      <c r="B848" s="1"/>
      <c r="C848" s="1"/>
      <c r="D848" s="1"/>
      <c r="E848" s="1"/>
      <c r="F848" s="1"/>
      <c r="G848" s="1"/>
      <c r="H848" s="1"/>
      <c r="I848" s="1"/>
      <c r="J848" s="1"/>
      <c r="K848" s="1"/>
      <c r="L848" s="1"/>
      <c r="M848" s="1"/>
      <c r="N848" s="1"/>
      <c r="O848" s="1"/>
      <c r="P848" s="1"/>
      <c r="Q848" s="1"/>
    </row>
    <row r="849" spans="2:17" ht="15.75" customHeight="1">
      <c r="B849" s="1"/>
      <c r="C849" s="1"/>
      <c r="D849" s="1"/>
      <c r="E849" s="1"/>
      <c r="F849" s="1"/>
      <c r="G849" s="1"/>
      <c r="H849" s="1"/>
      <c r="I849" s="1"/>
      <c r="J849" s="1"/>
      <c r="K849" s="1"/>
      <c r="L849" s="1"/>
      <c r="M849" s="1"/>
      <c r="N849" s="1"/>
      <c r="O849" s="1"/>
      <c r="P849" s="1"/>
      <c r="Q849" s="1"/>
    </row>
    <row r="850" spans="2:17" ht="15.75" customHeight="1">
      <c r="B850" s="1"/>
      <c r="C850" s="1"/>
      <c r="D850" s="1"/>
      <c r="E850" s="1"/>
      <c r="F850" s="1"/>
      <c r="G850" s="1"/>
      <c r="H850" s="1"/>
      <c r="I850" s="1"/>
      <c r="J850" s="1"/>
      <c r="K850" s="1"/>
      <c r="L850" s="1"/>
      <c r="M850" s="1"/>
      <c r="N850" s="1"/>
      <c r="O850" s="1"/>
      <c r="P850" s="1"/>
      <c r="Q850" s="1"/>
    </row>
    <row r="851" spans="2:17" ht="15.75" customHeight="1">
      <c r="B851" s="1"/>
      <c r="C851" s="1"/>
      <c r="D851" s="1"/>
      <c r="E851" s="1"/>
      <c r="F851" s="1"/>
      <c r="G851" s="1"/>
      <c r="H851" s="1"/>
      <c r="I851" s="1"/>
      <c r="J851" s="1"/>
      <c r="K851" s="1"/>
      <c r="L851" s="1"/>
      <c r="M851" s="1"/>
      <c r="N851" s="1"/>
      <c r="O851" s="1"/>
      <c r="P851" s="1"/>
      <c r="Q851" s="1"/>
    </row>
    <row r="852" spans="2:17" ht="15.75" customHeight="1">
      <c r="B852" s="1"/>
      <c r="C852" s="1"/>
      <c r="D852" s="1"/>
      <c r="E852" s="1"/>
      <c r="F852" s="1"/>
      <c r="G852" s="1"/>
      <c r="H852" s="1"/>
      <c r="I852" s="1"/>
      <c r="J852" s="1"/>
      <c r="K852" s="1"/>
      <c r="L852" s="1"/>
      <c r="M852" s="1"/>
      <c r="N852" s="1"/>
      <c r="O852" s="1"/>
      <c r="P852" s="1"/>
      <c r="Q852" s="1"/>
    </row>
    <row r="853" spans="2:17" ht="15.75" customHeight="1">
      <c r="B853" s="1"/>
      <c r="C853" s="1"/>
      <c r="D853" s="1"/>
      <c r="E853" s="1"/>
      <c r="F853" s="1"/>
      <c r="G853" s="1"/>
      <c r="H853" s="1"/>
      <c r="I853" s="1"/>
      <c r="J853" s="1"/>
      <c r="K853" s="1"/>
      <c r="L853" s="1"/>
      <c r="M853" s="1"/>
      <c r="N853" s="1"/>
      <c r="O853" s="1"/>
      <c r="P853" s="1"/>
      <c r="Q853" s="1"/>
    </row>
    <row r="854" spans="2:17" ht="15.75" customHeight="1">
      <c r="B854" s="1"/>
      <c r="C854" s="1"/>
      <c r="D854" s="1"/>
      <c r="E854" s="1"/>
      <c r="F854" s="1"/>
      <c r="G854" s="1"/>
      <c r="H854" s="1"/>
      <c r="I854" s="1"/>
      <c r="J854" s="1"/>
      <c r="K854" s="1"/>
      <c r="L854" s="1"/>
      <c r="M854" s="1"/>
      <c r="N854" s="1"/>
      <c r="O854" s="1"/>
      <c r="P854" s="1"/>
      <c r="Q854" s="1"/>
    </row>
    <row r="855" spans="2:17" ht="15.75" customHeight="1">
      <c r="B855" s="1"/>
      <c r="C855" s="1"/>
      <c r="D855" s="1"/>
      <c r="E855" s="1"/>
      <c r="F855" s="1"/>
      <c r="G855" s="1"/>
      <c r="H855" s="1"/>
      <c r="I855" s="1"/>
      <c r="J855" s="1"/>
      <c r="K855" s="1"/>
      <c r="L855" s="1"/>
      <c r="M855" s="1"/>
      <c r="N855" s="1"/>
      <c r="O855" s="1"/>
      <c r="P855" s="1"/>
      <c r="Q855" s="1"/>
    </row>
    <row r="856" spans="2:17" ht="15.75" customHeight="1">
      <c r="B856" s="1"/>
      <c r="C856" s="1"/>
      <c r="D856" s="1"/>
      <c r="E856" s="1"/>
      <c r="F856" s="1"/>
      <c r="G856" s="1"/>
      <c r="H856" s="1"/>
      <c r="I856" s="1"/>
      <c r="J856" s="1"/>
      <c r="K856" s="1"/>
      <c r="L856" s="1"/>
      <c r="M856" s="1"/>
      <c r="N856" s="1"/>
      <c r="O856" s="1"/>
      <c r="P856" s="1"/>
      <c r="Q856" s="1"/>
    </row>
    <row r="857" spans="2:17" ht="15.75" customHeight="1">
      <c r="B857" s="1"/>
      <c r="C857" s="1"/>
      <c r="D857" s="1"/>
      <c r="E857" s="1"/>
      <c r="F857" s="1"/>
      <c r="G857" s="1"/>
      <c r="H857" s="1"/>
      <c r="I857" s="1"/>
      <c r="J857" s="1"/>
      <c r="K857" s="1"/>
      <c r="L857" s="1"/>
      <c r="M857" s="1"/>
      <c r="N857" s="1"/>
      <c r="O857" s="1"/>
      <c r="P857" s="1"/>
      <c r="Q857" s="1"/>
    </row>
    <row r="858" spans="2:17" ht="15.75" customHeight="1">
      <c r="B858" s="1"/>
      <c r="C858" s="1"/>
      <c r="D858" s="1"/>
      <c r="E858" s="1"/>
      <c r="F858" s="1"/>
      <c r="G858" s="1"/>
      <c r="H858" s="1"/>
      <c r="I858" s="1"/>
      <c r="J858" s="1"/>
      <c r="K858" s="1"/>
      <c r="L858" s="1"/>
      <c r="M858" s="1"/>
      <c r="N858" s="1"/>
      <c r="O858" s="1"/>
      <c r="P858" s="1"/>
      <c r="Q858" s="1"/>
    </row>
    <row r="859" spans="2:17" ht="15.75" customHeight="1">
      <c r="B859" s="1"/>
      <c r="C859" s="1"/>
      <c r="D859" s="1"/>
      <c r="E859" s="1"/>
      <c r="F859" s="1"/>
      <c r="G859" s="1"/>
      <c r="H859" s="1"/>
      <c r="I859" s="1"/>
      <c r="J859" s="1"/>
      <c r="K859" s="1"/>
      <c r="L859" s="1"/>
      <c r="M859" s="1"/>
      <c r="N859" s="1"/>
      <c r="O859" s="1"/>
      <c r="P859" s="1"/>
      <c r="Q859" s="1"/>
    </row>
    <row r="860" spans="2:17" ht="15.75" customHeight="1">
      <c r="B860" s="1"/>
      <c r="C860" s="1"/>
      <c r="D860" s="1"/>
      <c r="E860" s="1"/>
      <c r="F860" s="1"/>
      <c r="G860" s="1"/>
      <c r="H860" s="1"/>
      <c r="I860" s="1"/>
      <c r="J860" s="1"/>
      <c r="K860" s="1"/>
      <c r="L860" s="1"/>
      <c r="M860" s="1"/>
      <c r="N860" s="1"/>
      <c r="O860" s="1"/>
      <c r="P860" s="1"/>
      <c r="Q860" s="1"/>
    </row>
    <row r="861" spans="2:17" ht="15.75" customHeight="1">
      <c r="B861" s="1"/>
      <c r="C861" s="1"/>
      <c r="D861" s="1"/>
      <c r="E861" s="1"/>
      <c r="F861" s="1"/>
      <c r="G861" s="1"/>
      <c r="H861" s="1"/>
      <c r="I861" s="1"/>
      <c r="J861" s="1"/>
      <c r="K861" s="1"/>
      <c r="L861" s="1"/>
      <c r="M861" s="1"/>
      <c r="N861" s="1"/>
      <c r="O861" s="1"/>
      <c r="P861" s="1"/>
      <c r="Q861" s="1"/>
    </row>
    <row r="862" spans="2:17" ht="15.75" customHeight="1">
      <c r="B862" s="1"/>
      <c r="C862" s="1"/>
      <c r="D862" s="1"/>
      <c r="E862" s="1"/>
      <c r="F862" s="1"/>
      <c r="G862" s="1"/>
      <c r="H862" s="1"/>
      <c r="I862" s="1"/>
      <c r="J862" s="1"/>
      <c r="K862" s="1"/>
      <c r="L862" s="1"/>
      <c r="M862" s="1"/>
      <c r="N862" s="1"/>
      <c r="O862" s="1"/>
      <c r="P862" s="1"/>
      <c r="Q862" s="1"/>
    </row>
    <row r="863" spans="2:17" ht="15.75" customHeight="1">
      <c r="B863" s="1"/>
      <c r="C863" s="1"/>
      <c r="D863" s="1"/>
      <c r="E863" s="1"/>
      <c r="F863" s="1"/>
      <c r="G863" s="1"/>
      <c r="H863" s="1"/>
      <c r="I863" s="1"/>
      <c r="J863" s="1"/>
      <c r="K863" s="1"/>
      <c r="L863" s="1"/>
      <c r="M863" s="1"/>
      <c r="N863" s="1"/>
      <c r="O863" s="1"/>
      <c r="P863" s="1"/>
      <c r="Q863" s="1"/>
    </row>
    <row r="864" spans="2:17" ht="15.75" customHeight="1">
      <c r="B864" s="1"/>
      <c r="C864" s="1"/>
      <c r="D864" s="1"/>
      <c r="E864" s="1"/>
      <c r="F864" s="1"/>
      <c r="G864" s="1"/>
      <c r="H864" s="1"/>
      <c r="I864" s="1"/>
      <c r="J864" s="1"/>
      <c r="K864" s="1"/>
      <c r="L864" s="1"/>
      <c r="M864" s="1"/>
      <c r="N864" s="1"/>
      <c r="O864" s="1"/>
      <c r="P864" s="1"/>
      <c r="Q864" s="1"/>
    </row>
    <row r="865" spans="2:17" ht="15.75" customHeight="1">
      <c r="B865" s="1"/>
      <c r="C865" s="1"/>
      <c r="D865" s="1"/>
      <c r="E865" s="1"/>
      <c r="F865" s="1"/>
      <c r="G865" s="1"/>
      <c r="H865" s="1"/>
      <c r="I865" s="1"/>
      <c r="J865" s="1"/>
      <c r="K865" s="1"/>
      <c r="L865" s="1"/>
      <c r="M865" s="1"/>
      <c r="N865" s="1"/>
      <c r="O865" s="1"/>
      <c r="P865" s="1"/>
      <c r="Q865" s="1"/>
    </row>
    <row r="866" spans="2:17" ht="15.75" customHeight="1">
      <c r="B866" s="1"/>
      <c r="C866" s="1"/>
      <c r="D866" s="1"/>
      <c r="E866" s="1"/>
      <c r="F866" s="1"/>
      <c r="G866" s="1"/>
      <c r="H866" s="1"/>
      <c r="I866" s="1"/>
      <c r="J866" s="1"/>
      <c r="K866" s="1"/>
      <c r="L866" s="1"/>
      <c r="M866" s="1"/>
      <c r="N866" s="1"/>
      <c r="O866" s="1"/>
      <c r="P866" s="1"/>
      <c r="Q866" s="1"/>
    </row>
    <row r="867" spans="2:17" ht="15.75" customHeight="1">
      <c r="B867" s="1"/>
      <c r="C867" s="1"/>
      <c r="D867" s="1"/>
      <c r="E867" s="1"/>
      <c r="F867" s="1"/>
      <c r="G867" s="1"/>
      <c r="H867" s="1"/>
      <c r="I867" s="1"/>
      <c r="J867" s="1"/>
      <c r="K867" s="1"/>
      <c r="L867" s="1"/>
      <c r="M867" s="1"/>
      <c r="N867" s="1"/>
      <c r="O867" s="1"/>
      <c r="P867" s="1"/>
      <c r="Q867" s="1"/>
    </row>
    <row r="868" spans="2:17" ht="15.75" customHeight="1">
      <c r="B868" s="1"/>
      <c r="C868" s="1"/>
      <c r="D868" s="1"/>
      <c r="E868" s="1"/>
      <c r="F868" s="1"/>
      <c r="G868" s="1"/>
      <c r="H868" s="1"/>
      <c r="I868" s="1"/>
      <c r="J868" s="1"/>
      <c r="K868" s="1"/>
      <c r="L868" s="1"/>
      <c r="M868" s="1"/>
      <c r="N868" s="1"/>
      <c r="O868" s="1"/>
      <c r="P868" s="1"/>
      <c r="Q868" s="1"/>
    </row>
    <row r="869" spans="2:17" ht="15.75" customHeight="1">
      <c r="B869" s="1"/>
      <c r="C869" s="1"/>
      <c r="D869" s="1"/>
      <c r="E869" s="1"/>
      <c r="F869" s="1"/>
      <c r="G869" s="1"/>
      <c r="H869" s="1"/>
      <c r="I869" s="1"/>
      <c r="J869" s="1"/>
      <c r="K869" s="1"/>
      <c r="L869" s="1"/>
      <c r="M869" s="1"/>
      <c r="N869" s="1"/>
      <c r="O869" s="1"/>
      <c r="P869" s="1"/>
      <c r="Q869" s="1"/>
    </row>
    <row r="870" spans="2:17" ht="15.75" customHeight="1">
      <c r="B870" s="1"/>
      <c r="C870" s="1"/>
      <c r="D870" s="1"/>
      <c r="E870" s="1"/>
      <c r="F870" s="1"/>
      <c r="G870" s="1"/>
      <c r="H870" s="1"/>
      <c r="I870" s="1"/>
      <c r="J870" s="1"/>
      <c r="K870" s="1"/>
      <c r="L870" s="1"/>
      <c r="M870" s="1"/>
      <c r="N870" s="1"/>
      <c r="O870" s="1"/>
      <c r="P870" s="1"/>
      <c r="Q870" s="1"/>
    </row>
    <row r="871" spans="2:17" ht="15.75" customHeight="1">
      <c r="B871" s="1"/>
      <c r="C871" s="1"/>
      <c r="D871" s="1"/>
      <c r="E871" s="1"/>
      <c r="F871" s="1"/>
      <c r="G871" s="1"/>
      <c r="H871" s="1"/>
      <c r="I871" s="1"/>
      <c r="J871" s="1"/>
      <c r="K871" s="1"/>
      <c r="L871" s="1"/>
      <c r="M871" s="1"/>
      <c r="N871" s="1"/>
      <c r="O871" s="1"/>
      <c r="P871" s="1"/>
      <c r="Q871" s="1"/>
    </row>
    <row r="872" spans="2:17" ht="15.75" customHeight="1">
      <c r="B872" s="1"/>
      <c r="C872" s="1"/>
      <c r="D872" s="1"/>
      <c r="E872" s="1"/>
      <c r="F872" s="1"/>
      <c r="G872" s="1"/>
      <c r="H872" s="1"/>
      <c r="I872" s="1"/>
      <c r="J872" s="1"/>
      <c r="K872" s="1"/>
      <c r="L872" s="1"/>
      <c r="M872" s="1"/>
      <c r="N872" s="1"/>
      <c r="O872" s="1"/>
      <c r="P872" s="1"/>
      <c r="Q872" s="1"/>
    </row>
    <row r="873" spans="2:17" ht="15.75" customHeight="1">
      <c r="B873" s="1"/>
      <c r="C873" s="1"/>
      <c r="D873" s="1"/>
      <c r="E873" s="1"/>
      <c r="F873" s="1"/>
      <c r="G873" s="1"/>
      <c r="H873" s="1"/>
      <c r="I873" s="1"/>
      <c r="J873" s="1"/>
      <c r="K873" s="1"/>
      <c r="L873" s="1"/>
      <c r="M873" s="1"/>
      <c r="N873" s="1"/>
      <c r="O873" s="1"/>
      <c r="P873" s="1"/>
      <c r="Q873" s="1"/>
    </row>
    <row r="874" spans="2:17" ht="15.75" customHeight="1">
      <c r="B874" s="1"/>
      <c r="C874" s="1"/>
      <c r="D874" s="1"/>
      <c r="E874" s="1"/>
      <c r="F874" s="1"/>
      <c r="G874" s="1"/>
      <c r="H874" s="1"/>
      <c r="I874" s="1"/>
      <c r="J874" s="1"/>
      <c r="K874" s="1"/>
      <c r="L874" s="1"/>
      <c r="M874" s="1"/>
      <c r="N874" s="1"/>
      <c r="O874" s="1"/>
      <c r="P874" s="1"/>
      <c r="Q874" s="1"/>
    </row>
    <row r="875" spans="2:17" ht="15.75" customHeight="1">
      <c r="B875" s="1"/>
      <c r="C875" s="1"/>
      <c r="D875" s="1"/>
      <c r="E875" s="1"/>
      <c r="F875" s="1"/>
      <c r="G875" s="1"/>
      <c r="H875" s="1"/>
      <c r="I875" s="1"/>
      <c r="J875" s="1"/>
      <c r="K875" s="1"/>
      <c r="L875" s="1"/>
      <c r="M875" s="1"/>
      <c r="N875" s="1"/>
      <c r="O875" s="1"/>
      <c r="P875" s="1"/>
      <c r="Q875" s="1"/>
    </row>
    <row r="876" spans="2:17" ht="15.75" customHeight="1">
      <c r="B876" s="1"/>
      <c r="C876" s="1"/>
      <c r="D876" s="1"/>
      <c r="E876" s="1"/>
      <c r="F876" s="1"/>
      <c r="G876" s="1"/>
      <c r="H876" s="1"/>
      <c r="I876" s="1"/>
      <c r="J876" s="1"/>
      <c r="K876" s="1"/>
      <c r="L876" s="1"/>
      <c r="M876" s="1"/>
      <c r="N876" s="1"/>
      <c r="O876" s="1"/>
      <c r="P876" s="1"/>
      <c r="Q876" s="1"/>
    </row>
    <row r="877" spans="2:17" ht="15.75" customHeight="1">
      <c r="B877" s="1"/>
      <c r="C877" s="1"/>
      <c r="D877" s="1"/>
      <c r="E877" s="1"/>
      <c r="F877" s="1"/>
      <c r="G877" s="1"/>
      <c r="H877" s="1"/>
      <c r="I877" s="1"/>
      <c r="J877" s="1"/>
      <c r="K877" s="1"/>
      <c r="L877" s="1"/>
      <c r="M877" s="1"/>
      <c r="N877" s="1"/>
      <c r="O877" s="1"/>
      <c r="P877" s="1"/>
      <c r="Q877" s="1"/>
    </row>
    <row r="878" spans="2:17" ht="15.75" customHeight="1">
      <c r="B878" s="1"/>
      <c r="C878" s="1"/>
      <c r="D878" s="1"/>
      <c r="E878" s="1"/>
      <c r="F878" s="1"/>
      <c r="G878" s="1"/>
      <c r="H878" s="1"/>
      <c r="I878" s="1"/>
      <c r="J878" s="1"/>
      <c r="K878" s="1"/>
      <c r="L878" s="1"/>
      <c r="M878" s="1"/>
      <c r="N878" s="1"/>
      <c r="O878" s="1"/>
      <c r="P878" s="1"/>
      <c r="Q878" s="1"/>
    </row>
    <row r="879" spans="2:17" ht="15.75" customHeight="1">
      <c r="B879" s="1"/>
      <c r="C879" s="1"/>
      <c r="D879" s="1"/>
      <c r="E879" s="1"/>
      <c r="F879" s="1"/>
      <c r="G879" s="1"/>
      <c r="H879" s="1"/>
      <c r="I879" s="1"/>
      <c r="J879" s="1"/>
      <c r="K879" s="1"/>
      <c r="L879" s="1"/>
      <c r="M879" s="1"/>
      <c r="N879" s="1"/>
      <c r="O879" s="1"/>
      <c r="P879" s="1"/>
      <c r="Q879" s="1"/>
    </row>
    <row r="880" spans="2:17" ht="15.75" customHeight="1">
      <c r="B880" s="1"/>
      <c r="C880" s="1"/>
      <c r="D880" s="1"/>
      <c r="E880" s="1"/>
      <c r="F880" s="1"/>
      <c r="G880" s="1"/>
      <c r="H880" s="1"/>
      <c r="I880" s="1"/>
      <c r="J880" s="1"/>
      <c r="K880" s="1"/>
      <c r="L880" s="1"/>
      <c r="M880" s="1"/>
      <c r="N880" s="1"/>
      <c r="O880" s="1"/>
      <c r="P880" s="1"/>
      <c r="Q880" s="1"/>
    </row>
    <row r="881" spans="2:17" ht="15.75" customHeight="1">
      <c r="B881" s="1"/>
      <c r="C881" s="1"/>
      <c r="D881" s="1"/>
      <c r="E881" s="1"/>
      <c r="F881" s="1"/>
      <c r="G881" s="1"/>
      <c r="H881" s="1"/>
      <c r="I881" s="1"/>
      <c r="J881" s="1"/>
      <c r="K881" s="1"/>
      <c r="L881" s="1"/>
      <c r="M881" s="1"/>
      <c r="N881" s="1"/>
      <c r="O881" s="1"/>
      <c r="P881" s="1"/>
      <c r="Q881" s="1"/>
    </row>
    <row r="882" spans="2:17" ht="15.75" customHeight="1">
      <c r="B882" s="1"/>
      <c r="C882" s="1"/>
      <c r="D882" s="1"/>
      <c r="E882" s="1"/>
      <c r="F882" s="1"/>
      <c r="G882" s="1"/>
      <c r="H882" s="1"/>
      <c r="I882" s="1"/>
      <c r="J882" s="1"/>
      <c r="K882" s="1"/>
      <c r="L882" s="1"/>
      <c r="M882" s="1"/>
      <c r="N882" s="1"/>
      <c r="O882" s="1"/>
      <c r="P882" s="1"/>
      <c r="Q882" s="1"/>
    </row>
    <row r="883" spans="2:17" ht="15.75" customHeight="1">
      <c r="B883" s="1"/>
      <c r="C883" s="1"/>
      <c r="D883" s="1"/>
      <c r="E883" s="1"/>
      <c r="F883" s="1"/>
      <c r="G883" s="1"/>
      <c r="H883" s="1"/>
      <c r="I883" s="1"/>
      <c r="J883" s="1"/>
      <c r="K883" s="1"/>
      <c r="L883" s="1"/>
      <c r="M883" s="1"/>
      <c r="N883" s="1"/>
      <c r="O883" s="1"/>
      <c r="P883" s="1"/>
      <c r="Q883" s="1"/>
    </row>
    <row r="884" spans="2:17" ht="15.75" customHeight="1">
      <c r="B884" s="1"/>
      <c r="C884" s="1"/>
      <c r="D884" s="1"/>
      <c r="E884" s="1"/>
      <c r="F884" s="1"/>
      <c r="G884" s="1"/>
      <c r="H884" s="1"/>
      <c r="I884" s="1"/>
      <c r="J884" s="1"/>
      <c r="K884" s="1"/>
      <c r="L884" s="1"/>
      <c r="M884" s="1"/>
      <c r="N884" s="1"/>
      <c r="O884" s="1"/>
      <c r="P884" s="1"/>
      <c r="Q884" s="1"/>
    </row>
    <row r="885" spans="2:17" ht="15.75" customHeight="1">
      <c r="B885" s="1"/>
      <c r="C885" s="1"/>
      <c r="D885" s="1"/>
      <c r="E885" s="1"/>
      <c r="F885" s="1"/>
      <c r="G885" s="1"/>
      <c r="H885" s="1"/>
      <c r="I885" s="1"/>
      <c r="J885" s="1"/>
      <c r="K885" s="1"/>
      <c r="L885" s="1"/>
      <c r="M885" s="1"/>
      <c r="N885" s="1"/>
      <c r="O885" s="1"/>
      <c r="P885" s="1"/>
      <c r="Q885" s="1"/>
    </row>
    <row r="886" spans="2:17" ht="15.75" customHeight="1">
      <c r="B886" s="1"/>
      <c r="C886" s="1"/>
      <c r="D886" s="1"/>
      <c r="E886" s="1"/>
      <c r="F886" s="1"/>
      <c r="G886" s="1"/>
      <c r="H886" s="1"/>
      <c r="I886" s="1"/>
      <c r="J886" s="1"/>
      <c r="K886" s="1"/>
      <c r="L886" s="1"/>
      <c r="M886" s="1"/>
      <c r="N886" s="1"/>
      <c r="O886" s="1"/>
      <c r="P886" s="1"/>
      <c r="Q886" s="1"/>
    </row>
    <row r="887" spans="2:17" ht="15.75" customHeight="1">
      <c r="B887" s="1"/>
      <c r="C887" s="1"/>
      <c r="D887" s="1"/>
      <c r="E887" s="1"/>
      <c r="F887" s="1"/>
      <c r="G887" s="1"/>
      <c r="H887" s="1"/>
      <c r="I887" s="1"/>
      <c r="J887" s="1"/>
      <c r="K887" s="1"/>
      <c r="L887" s="1"/>
      <c r="M887" s="1"/>
      <c r="N887" s="1"/>
      <c r="O887" s="1"/>
      <c r="P887" s="1"/>
      <c r="Q887" s="1"/>
    </row>
    <row r="888" spans="2:17" ht="15.75" customHeight="1">
      <c r="B888" s="1"/>
      <c r="C888" s="1"/>
      <c r="D888" s="1"/>
      <c r="E888" s="1"/>
      <c r="F888" s="1"/>
      <c r="G888" s="1"/>
      <c r="H888" s="1"/>
      <c r="I888" s="1"/>
      <c r="J888" s="1"/>
      <c r="K888" s="1"/>
      <c r="L888" s="1"/>
      <c r="M888" s="1"/>
      <c r="N888" s="1"/>
      <c r="O888" s="1"/>
      <c r="P888" s="1"/>
      <c r="Q888" s="1"/>
    </row>
    <row r="889" spans="2:17" ht="15.75" customHeight="1">
      <c r="B889" s="1"/>
      <c r="C889" s="1"/>
      <c r="D889" s="1"/>
      <c r="E889" s="1"/>
      <c r="F889" s="1"/>
      <c r="G889" s="1"/>
      <c r="H889" s="1"/>
      <c r="I889" s="1"/>
      <c r="J889" s="1"/>
      <c r="K889" s="1"/>
      <c r="L889" s="1"/>
      <c r="M889" s="1"/>
      <c r="N889" s="1"/>
      <c r="O889" s="1"/>
      <c r="P889" s="1"/>
      <c r="Q889" s="1"/>
    </row>
    <row r="890" spans="2:17" ht="15.75" customHeight="1">
      <c r="B890" s="1"/>
      <c r="C890" s="1"/>
      <c r="D890" s="1"/>
      <c r="E890" s="1"/>
      <c r="F890" s="1"/>
      <c r="G890" s="1"/>
      <c r="H890" s="1"/>
      <c r="I890" s="1"/>
      <c r="J890" s="1"/>
      <c r="K890" s="1"/>
      <c r="L890" s="1"/>
      <c r="M890" s="1"/>
      <c r="N890" s="1"/>
      <c r="O890" s="1"/>
      <c r="P890" s="1"/>
      <c r="Q890" s="1"/>
    </row>
    <row r="891" spans="2:17" ht="15.75" customHeight="1">
      <c r="B891" s="1"/>
      <c r="C891" s="1"/>
      <c r="D891" s="1"/>
      <c r="E891" s="1"/>
      <c r="F891" s="1"/>
      <c r="G891" s="1"/>
      <c r="H891" s="1"/>
      <c r="I891" s="1"/>
      <c r="J891" s="1"/>
      <c r="K891" s="1"/>
      <c r="L891" s="1"/>
      <c r="M891" s="1"/>
      <c r="N891" s="1"/>
      <c r="O891" s="1"/>
      <c r="P891" s="1"/>
      <c r="Q891" s="1"/>
    </row>
    <row r="892" spans="2:17" ht="15.75" customHeight="1">
      <c r="B892" s="1"/>
      <c r="C892" s="1"/>
      <c r="D892" s="1"/>
      <c r="E892" s="1"/>
      <c r="F892" s="1"/>
      <c r="G892" s="1"/>
      <c r="H892" s="1"/>
      <c r="I892" s="1"/>
      <c r="J892" s="1"/>
      <c r="K892" s="1"/>
      <c r="L892" s="1"/>
      <c r="M892" s="1"/>
      <c r="N892" s="1"/>
      <c r="O892" s="1"/>
      <c r="P892" s="1"/>
      <c r="Q892" s="1"/>
    </row>
    <row r="893" spans="2:17" ht="15.75" customHeight="1">
      <c r="B893" s="1"/>
      <c r="C893" s="1"/>
      <c r="D893" s="1"/>
      <c r="E893" s="1"/>
      <c r="F893" s="1"/>
      <c r="G893" s="1"/>
      <c r="H893" s="1"/>
      <c r="I893" s="1"/>
      <c r="J893" s="1"/>
      <c r="K893" s="1"/>
      <c r="L893" s="1"/>
      <c r="M893" s="1"/>
      <c r="N893" s="1"/>
      <c r="O893" s="1"/>
      <c r="P893" s="1"/>
      <c r="Q893" s="1"/>
    </row>
    <row r="894" spans="2:17" ht="15.75" customHeight="1">
      <c r="B894" s="1"/>
      <c r="C894" s="1"/>
      <c r="D894" s="1"/>
      <c r="E894" s="1"/>
      <c r="F894" s="1"/>
      <c r="G894" s="1"/>
      <c r="H894" s="1"/>
      <c r="I894" s="1"/>
      <c r="J894" s="1"/>
      <c r="K894" s="1"/>
      <c r="L894" s="1"/>
      <c r="M894" s="1"/>
      <c r="N894" s="1"/>
      <c r="O894" s="1"/>
      <c r="P894" s="1"/>
      <c r="Q894" s="1"/>
    </row>
    <row r="895" spans="2:17" ht="15.75" customHeight="1">
      <c r="B895" s="1"/>
      <c r="C895" s="1"/>
      <c r="D895" s="1"/>
      <c r="E895" s="1"/>
      <c r="F895" s="1"/>
      <c r="G895" s="1"/>
      <c r="H895" s="1"/>
      <c r="I895" s="1"/>
      <c r="J895" s="1"/>
      <c r="K895" s="1"/>
      <c r="L895" s="1"/>
      <c r="M895" s="1"/>
      <c r="N895" s="1"/>
      <c r="O895" s="1"/>
      <c r="P895" s="1"/>
      <c r="Q895" s="1"/>
    </row>
    <row r="896" spans="2:17" ht="15.75" customHeight="1">
      <c r="B896" s="1"/>
      <c r="C896" s="1"/>
      <c r="D896" s="1"/>
      <c r="E896" s="1"/>
      <c r="F896" s="1"/>
      <c r="G896" s="1"/>
      <c r="H896" s="1"/>
      <c r="I896" s="1"/>
      <c r="J896" s="1"/>
      <c r="K896" s="1"/>
      <c r="L896" s="1"/>
      <c r="M896" s="1"/>
      <c r="N896" s="1"/>
      <c r="O896" s="1"/>
      <c r="P896" s="1"/>
      <c r="Q896" s="1"/>
    </row>
    <row r="897" spans="2:17" ht="15.75" customHeight="1">
      <c r="B897" s="1"/>
      <c r="C897" s="1"/>
      <c r="D897" s="1"/>
      <c r="E897" s="1"/>
      <c r="F897" s="1"/>
      <c r="G897" s="1"/>
      <c r="H897" s="1"/>
      <c r="I897" s="1"/>
      <c r="J897" s="1"/>
      <c r="K897" s="1"/>
      <c r="L897" s="1"/>
      <c r="M897" s="1"/>
      <c r="N897" s="1"/>
      <c r="O897" s="1"/>
      <c r="P897" s="1"/>
      <c r="Q897" s="1"/>
    </row>
    <row r="898" spans="2:17" ht="15.75" customHeight="1">
      <c r="B898" s="1"/>
      <c r="C898" s="1"/>
      <c r="D898" s="1"/>
      <c r="E898" s="1"/>
      <c r="F898" s="1"/>
      <c r="G898" s="1"/>
      <c r="H898" s="1"/>
      <c r="I898" s="1"/>
      <c r="J898" s="1"/>
      <c r="K898" s="1"/>
      <c r="L898" s="1"/>
      <c r="M898" s="1"/>
      <c r="N898" s="1"/>
      <c r="O898" s="1"/>
      <c r="P898" s="1"/>
      <c r="Q898" s="1"/>
    </row>
    <row r="899" spans="2:17" ht="15.75" customHeight="1">
      <c r="B899" s="1"/>
      <c r="C899" s="1"/>
      <c r="D899" s="1"/>
      <c r="E899" s="1"/>
      <c r="F899" s="1"/>
      <c r="G899" s="1"/>
      <c r="H899" s="1"/>
      <c r="I899" s="1"/>
      <c r="J899" s="1"/>
      <c r="K899" s="1"/>
      <c r="L899" s="1"/>
      <c r="M899" s="1"/>
      <c r="N899" s="1"/>
      <c r="O899" s="1"/>
      <c r="P899" s="1"/>
      <c r="Q899" s="1"/>
    </row>
    <row r="900" spans="2:17" ht="15.75" customHeight="1">
      <c r="B900" s="1"/>
      <c r="C900" s="1"/>
      <c r="D900" s="1"/>
      <c r="E900" s="1"/>
      <c r="F900" s="1"/>
      <c r="G900" s="1"/>
      <c r="H900" s="1"/>
      <c r="I900" s="1"/>
      <c r="J900" s="1"/>
      <c r="K900" s="1"/>
      <c r="L900" s="1"/>
      <c r="M900" s="1"/>
      <c r="N900" s="1"/>
      <c r="O900" s="1"/>
      <c r="P900" s="1"/>
      <c r="Q900" s="1"/>
    </row>
    <row r="901" spans="2:17" ht="15.75" customHeight="1">
      <c r="B901" s="1"/>
      <c r="C901" s="1"/>
      <c r="D901" s="1"/>
      <c r="E901" s="1"/>
      <c r="F901" s="1"/>
      <c r="G901" s="1"/>
      <c r="H901" s="1"/>
      <c r="I901" s="1"/>
      <c r="J901" s="1"/>
      <c r="K901" s="1"/>
      <c r="L901" s="1"/>
      <c r="M901" s="1"/>
      <c r="N901" s="1"/>
      <c r="O901" s="1"/>
      <c r="P901" s="1"/>
      <c r="Q901" s="1"/>
    </row>
    <row r="902" spans="2:17" ht="15.75" customHeight="1">
      <c r="B902" s="1"/>
      <c r="C902" s="1"/>
      <c r="D902" s="1"/>
      <c r="E902" s="1"/>
      <c r="F902" s="1"/>
      <c r="G902" s="1"/>
      <c r="H902" s="1"/>
      <c r="I902" s="1"/>
      <c r="J902" s="1"/>
      <c r="K902" s="1"/>
      <c r="L902" s="1"/>
      <c r="M902" s="1"/>
      <c r="N902" s="1"/>
      <c r="O902" s="1"/>
      <c r="P902" s="1"/>
      <c r="Q902" s="1"/>
    </row>
    <row r="903" spans="2:17" ht="15.75" customHeight="1">
      <c r="B903" s="1"/>
      <c r="C903" s="1"/>
      <c r="D903" s="1"/>
      <c r="E903" s="1"/>
      <c r="F903" s="1"/>
      <c r="G903" s="1"/>
      <c r="H903" s="1"/>
      <c r="I903" s="1"/>
      <c r="J903" s="1"/>
      <c r="K903" s="1"/>
      <c r="L903" s="1"/>
      <c r="M903" s="1"/>
      <c r="N903" s="1"/>
      <c r="O903" s="1"/>
      <c r="P903" s="1"/>
      <c r="Q903" s="1"/>
    </row>
    <row r="904" spans="2:17" ht="15.75" customHeight="1">
      <c r="B904" s="1"/>
      <c r="C904" s="1"/>
      <c r="D904" s="1"/>
      <c r="E904" s="1"/>
      <c r="F904" s="1"/>
      <c r="G904" s="1"/>
      <c r="H904" s="1"/>
      <c r="I904" s="1"/>
      <c r="J904" s="1"/>
      <c r="K904" s="1"/>
      <c r="L904" s="1"/>
      <c r="M904" s="1"/>
      <c r="N904" s="1"/>
      <c r="O904" s="1"/>
      <c r="P904" s="1"/>
      <c r="Q904" s="1"/>
    </row>
    <row r="905" spans="2:17" ht="15.75" customHeight="1">
      <c r="B905" s="1"/>
      <c r="C905" s="1"/>
      <c r="D905" s="1"/>
      <c r="E905" s="1"/>
      <c r="F905" s="1"/>
      <c r="G905" s="1"/>
      <c r="H905" s="1"/>
      <c r="I905" s="1"/>
      <c r="J905" s="1"/>
      <c r="K905" s="1"/>
      <c r="L905" s="1"/>
      <c r="M905" s="1"/>
      <c r="N905" s="1"/>
      <c r="O905" s="1"/>
      <c r="P905" s="1"/>
      <c r="Q905" s="1"/>
    </row>
    <row r="906" spans="2:17" ht="15.75" customHeight="1">
      <c r="B906" s="1"/>
      <c r="C906" s="1"/>
      <c r="D906" s="1"/>
      <c r="E906" s="1"/>
      <c r="F906" s="1"/>
      <c r="G906" s="1"/>
      <c r="H906" s="1"/>
      <c r="I906" s="1"/>
      <c r="J906" s="1"/>
      <c r="K906" s="1"/>
      <c r="L906" s="1"/>
      <c r="M906" s="1"/>
      <c r="N906" s="1"/>
      <c r="O906" s="1"/>
      <c r="P906" s="1"/>
      <c r="Q906" s="1"/>
    </row>
    <row r="907" spans="2:17" ht="15.75" customHeight="1">
      <c r="B907" s="1"/>
      <c r="C907" s="1"/>
      <c r="D907" s="1"/>
      <c r="E907" s="1"/>
      <c r="F907" s="1"/>
      <c r="G907" s="1"/>
      <c r="H907" s="1"/>
      <c r="I907" s="1"/>
      <c r="J907" s="1"/>
      <c r="K907" s="1"/>
      <c r="L907" s="1"/>
      <c r="M907" s="1"/>
      <c r="N907" s="1"/>
      <c r="O907" s="1"/>
      <c r="P907" s="1"/>
      <c r="Q907" s="1"/>
    </row>
    <row r="908" spans="2:17" ht="15.75" customHeight="1">
      <c r="B908" s="1"/>
      <c r="C908" s="1"/>
      <c r="D908" s="1"/>
      <c r="E908" s="1"/>
      <c r="F908" s="1"/>
      <c r="G908" s="1"/>
      <c r="H908" s="1"/>
      <c r="I908" s="1"/>
      <c r="J908" s="1"/>
      <c r="K908" s="1"/>
      <c r="L908" s="1"/>
      <c r="M908" s="1"/>
      <c r="N908" s="1"/>
      <c r="O908" s="1"/>
      <c r="P908" s="1"/>
      <c r="Q908" s="1"/>
    </row>
    <row r="909" spans="2:17" ht="15.75" customHeight="1">
      <c r="B909" s="1"/>
      <c r="C909" s="1"/>
      <c r="D909" s="1"/>
      <c r="E909" s="1"/>
      <c r="F909" s="1"/>
      <c r="G909" s="1"/>
      <c r="H909" s="1"/>
      <c r="I909" s="1"/>
      <c r="J909" s="1"/>
      <c r="K909" s="1"/>
      <c r="L909" s="1"/>
      <c r="M909" s="1"/>
      <c r="N909" s="1"/>
      <c r="O909" s="1"/>
      <c r="P909" s="1"/>
      <c r="Q909" s="1"/>
    </row>
    <row r="910" spans="2:17" ht="15.75" customHeight="1">
      <c r="B910" s="1"/>
      <c r="C910" s="1"/>
      <c r="D910" s="1"/>
      <c r="E910" s="1"/>
      <c r="F910" s="1"/>
      <c r="G910" s="1"/>
      <c r="H910" s="1"/>
      <c r="I910" s="1"/>
      <c r="J910" s="1"/>
      <c r="K910" s="1"/>
      <c r="L910" s="1"/>
      <c r="M910" s="1"/>
      <c r="N910" s="1"/>
      <c r="O910" s="1"/>
      <c r="P910" s="1"/>
      <c r="Q910" s="1"/>
    </row>
    <row r="911" spans="2:17" ht="15.75" customHeight="1">
      <c r="B911" s="1"/>
      <c r="C911" s="1"/>
      <c r="D911" s="1"/>
      <c r="E911" s="1"/>
      <c r="F911" s="1"/>
      <c r="G911" s="1"/>
      <c r="H911" s="1"/>
      <c r="I911" s="1"/>
      <c r="J911" s="1"/>
      <c r="K911" s="1"/>
      <c r="L911" s="1"/>
      <c r="M911" s="1"/>
      <c r="N911" s="1"/>
      <c r="O911" s="1"/>
      <c r="P911" s="1"/>
      <c r="Q911" s="1"/>
    </row>
    <row r="912" spans="2:17" ht="15.75" customHeight="1">
      <c r="B912" s="1"/>
      <c r="C912" s="1"/>
      <c r="D912" s="1"/>
      <c r="E912" s="1"/>
      <c r="F912" s="1"/>
      <c r="G912" s="1"/>
      <c r="H912" s="1"/>
      <c r="I912" s="1"/>
      <c r="J912" s="1"/>
      <c r="K912" s="1"/>
      <c r="L912" s="1"/>
      <c r="M912" s="1"/>
      <c r="N912" s="1"/>
      <c r="O912" s="1"/>
      <c r="P912" s="1"/>
      <c r="Q912" s="1"/>
    </row>
    <row r="913" spans="2:17" ht="15.75" customHeight="1">
      <c r="B913" s="1"/>
      <c r="C913" s="1"/>
      <c r="D913" s="1"/>
      <c r="E913" s="1"/>
      <c r="F913" s="1"/>
      <c r="G913" s="1"/>
      <c r="H913" s="1"/>
      <c r="I913" s="1"/>
      <c r="J913" s="1"/>
      <c r="K913" s="1"/>
      <c r="L913" s="1"/>
      <c r="M913" s="1"/>
      <c r="N913" s="1"/>
      <c r="O913" s="1"/>
      <c r="P913" s="1"/>
      <c r="Q913" s="1"/>
    </row>
    <row r="914" spans="2:17" ht="15.75" customHeight="1">
      <c r="B914" s="1"/>
      <c r="C914" s="1"/>
      <c r="D914" s="1"/>
      <c r="E914" s="1"/>
      <c r="F914" s="1"/>
      <c r="G914" s="1"/>
      <c r="H914" s="1"/>
      <c r="I914" s="1"/>
      <c r="J914" s="1"/>
      <c r="K914" s="1"/>
      <c r="L914" s="1"/>
      <c r="M914" s="1"/>
      <c r="N914" s="1"/>
      <c r="O914" s="1"/>
      <c r="P914" s="1"/>
      <c r="Q914" s="1"/>
    </row>
    <row r="915" spans="2:17" ht="15.75" customHeight="1">
      <c r="B915" s="1"/>
      <c r="C915" s="1"/>
      <c r="D915" s="1"/>
      <c r="E915" s="1"/>
      <c r="F915" s="1"/>
      <c r="G915" s="1"/>
      <c r="H915" s="1"/>
      <c r="I915" s="1"/>
      <c r="J915" s="1"/>
      <c r="K915" s="1"/>
      <c r="L915" s="1"/>
      <c r="M915" s="1"/>
      <c r="N915" s="1"/>
      <c r="O915" s="1"/>
      <c r="P915" s="1"/>
      <c r="Q915" s="1"/>
    </row>
    <row r="916" spans="2:17" ht="15.75" customHeight="1">
      <c r="B916" s="1"/>
      <c r="C916" s="1"/>
      <c r="D916" s="1"/>
      <c r="E916" s="1"/>
      <c r="F916" s="1"/>
      <c r="G916" s="1"/>
      <c r="H916" s="1"/>
      <c r="I916" s="1"/>
      <c r="J916" s="1"/>
      <c r="K916" s="1"/>
      <c r="L916" s="1"/>
      <c r="M916" s="1"/>
      <c r="N916" s="1"/>
      <c r="O916" s="1"/>
      <c r="P916" s="1"/>
      <c r="Q916" s="1"/>
    </row>
    <row r="917" spans="2:17" ht="15.75" customHeight="1">
      <c r="B917" s="1"/>
      <c r="C917" s="1"/>
      <c r="D917" s="1"/>
      <c r="E917" s="1"/>
      <c r="F917" s="1"/>
      <c r="G917" s="1"/>
      <c r="H917" s="1"/>
      <c r="I917" s="1"/>
      <c r="J917" s="1"/>
      <c r="K917" s="1"/>
      <c r="L917" s="1"/>
      <c r="M917" s="1"/>
      <c r="N917" s="1"/>
      <c r="O917" s="1"/>
      <c r="P917" s="1"/>
      <c r="Q917" s="1"/>
    </row>
    <row r="918" spans="2:17" ht="15.75" customHeight="1">
      <c r="B918" s="1"/>
      <c r="C918" s="1"/>
      <c r="D918" s="1"/>
      <c r="E918" s="1"/>
      <c r="F918" s="1"/>
      <c r="G918" s="1"/>
      <c r="H918" s="1"/>
      <c r="I918" s="1"/>
      <c r="J918" s="1"/>
      <c r="K918" s="1"/>
      <c r="L918" s="1"/>
      <c r="M918" s="1"/>
      <c r="N918" s="1"/>
      <c r="O918" s="1"/>
      <c r="P918" s="1"/>
      <c r="Q918" s="1"/>
    </row>
    <row r="919" spans="2:17" ht="15.75" customHeight="1">
      <c r="B919" s="1"/>
      <c r="C919" s="1"/>
      <c r="D919" s="1"/>
      <c r="E919" s="1"/>
      <c r="F919" s="1"/>
      <c r="G919" s="1"/>
      <c r="H919" s="1"/>
      <c r="I919" s="1"/>
      <c r="J919" s="1"/>
      <c r="K919" s="1"/>
      <c r="L919" s="1"/>
      <c r="M919" s="1"/>
      <c r="N919" s="1"/>
      <c r="O919" s="1"/>
      <c r="P919" s="1"/>
      <c r="Q919" s="1"/>
    </row>
    <row r="920" spans="2:17" ht="15.75" customHeight="1">
      <c r="B920" s="1"/>
      <c r="C920" s="1"/>
      <c r="D920" s="1"/>
      <c r="E920" s="1"/>
      <c r="F920" s="1"/>
      <c r="G920" s="1"/>
      <c r="H920" s="1"/>
      <c r="I920" s="1"/>
      <c r="J920" s="1"/>
      <c r="K920" s="1"/>
      <c r="L920" s="1"/>
      <c r="M920" s="1"/>
      <c r="N920" s="1"/>
      <c r="O920" s="1"/>
      <c r="P920" s="1"/>
      <c r="Q920" s="1"/>
    </row>
    <row r="921" spans="2:17" ht="15.75" customHeight="1">
      <c r="B921" s="1"/>
      <c r="C921" s="1"/>
      <c r="D921" s="1"/>
      <c r="E921" s="1"/>
      <c r="F921" s="1"/>
      <c r="G921" s="1"/>
      <c r="H921" s="1"/>
      <c r="I921" s="1"/>
      <c r="J921" s="1"/>
      <c r="K921" s="1"/>
      <c r="L921" s="1"/>
      <c r="M921" s="1"/>
      <c r="N921" s="1"/>
      <c r="O921" s="1"/>
      <c r="P921" s="1"/>
      <c r="Q921" s="1"/>
    </row>
    <row r="922" spans="2:17" ht="15.75" customHeight="1">
      <c r="B922" s="1"/>
      <c r="C922" s="1"/>
      <c r="D922" s="1"/>
      <c r="E922" s="1"/>
      <c r="F922" s="1"/>
      <c r="G922" s="1"/>
      <c r="H922" s="1"/>
      <c r="I922" s="1"/>
      <c r="J922" s="1"/>
      <c r="K922" s="1"/>
      <c r="L922" s="1"/>
      <c r="M922" s="1"/>
      <c r="N922" s="1"/>
      <c r="O922" s="1"/>
      <c r="P922" s="1"/>
      <c r="Q922" s="1"/>
    </row>
    <row r="923" spans="2:17" ht="15.75" customHeight="1">
      <c r="B923" s="1"/>
      <c r="C923" s="1"/>
      <c r="D923" s="1"/>
      <c r="E923" s="1"/>
      <c r="F923" s="1"/>
      <c r="G923" s="1"/>
      <c r="H923" s="1"/>
      <c r="I923" s="1"/>
      <c r="J923" s="1"/>
      <c r="K923" s="1"/>
      <c r="L923" s="1"/>
      <c r="M923" s="1"/>
      <c r="N923" s="1"/>
      <c r="O923" s="1"/>
      <c r="P923" s="1"/>
      <c r="Q923" s="1"/>
    </row>
    <row r="924" spans="2:17" ht="15.75" customHeight="1">
      <c r="B924" s="1"/>
      <c r="C924" s="1"/>
      <c r="D924" s="1"/>
      <c r="E924" s="1"/>
      <c r="F924" s="1"/>
      <c r="G924" s="1"/>
      <c r="H924" s="1"/>
      <c r="I924" s="1"/>
      <c r="J924" s="1"/>
      <c r="K924" s="1"/>
      <c r="L924" s="1"/>
      <c r="M924" s="1"/>
      <c r="N924" s="1"/>
      <c r="O924" s="1"/>
      <c r="P924" s="1"/>
      <c r="Q924" s="1"/>
    </row>
    <row r="925" spans="2:17" ht="15.75" customHeight="1">
      <c r="B925" s="1"/>
      <c r="C925" s="1"/>
      <c r="D925" s="1"/>
      <c r="E925" s="1"/>
      <c r="F925" s="1"/>
      <c r="G925" s="1"/>
      <c r="H925" s="1"/>
      <c r="I925" s="1"/>
      <c r="J925" s="1"/>
      <c r="K925" s="1"/>
      <c r="L925" s="1"/>
      <c r="M925" s="1"/>
      <c r="N925" s="1"/>
      <c r="O925" s="1"/>
      <c r="P925" s="1"/>
      <c r="Q925" s="1"/>
    </row>
    <row r="926" spans="2:17" ht="15.75" customHeight="1">
      <c r="B926" s="1"/>
      <c r="C926" s="1"/>
      <c r="D926" s="1"/>
      <c r="E926" s="1"/>
      <c r="F926" s="1"/>
      <c r="G926" s="1"/>
      <c r="H926" s="1"/>
      <c r="I926" s="1"/>
      <c r="J926" s="1"/>
      <c r="K926" s="1"/>
      <c r="L926" s="1"/>
      <c r="M926" s="1"/>
      <c r="N926" s="1"/>
      <c r="O926" s="1"/>
      <c r="P926" s="1"/>
      <c r="Q926" s="1"/>
    </row>
    <row r="927" spans="2:17" ht="15.75" customHeight="1">
      <c r="B927" s="1"/>
      <c r="C927" s="1"/>
      <c r="D927" s="1"/>
      <c r="E927" s="1"/>
      <c r="F927" s="1"/>
      <c r="G927" s="1"/>
      <c r="H927" s="1"/>
      <c r="I927" s="1"/>
      <c r="J927" s="1"/>
      <c r="K927" s="1"/>
      <c r="L927" s="1"/>
      <c r="M927" s="1"/>
      <c r="N927" s="1"/>
      <c r="O927" s="1"/>
      <c r="P927" s="1"/>
      <c r="Q927" s="1"/>
    </row>
    <row r="928" spans="2:17" ht="15.75" customHeight="1">
      <c r="B928" s="1"/>
      <c r="C928" s="1"/>
      <c r="D928" s="1"/>
      <c r="E928" s="1"/>
      <c r="F928" s="1"/>
      <c r="G928" s="1"/>
      <c r="H928" s="1"/>
      <c r="I928" s="1"/>
      <c r="J928" s="1"/>
      <c r="K928" s="1"/>
      <c r="L928" s="1"/>
      <c r="M928" s="1"/>
      <c r="N928" s="1"/>
      <c r="O928" s="1"/>
      <c r="P928" s="1"/>
      <c r="Q928" s="1"/>
    </row>
    <row r="929" spans="2:17" ht="15.75" customHeight="1">
      <c r="B929" s="1"/>
      <c r="C929" s="1"/>
      <c r="D929" s="1"/>
      <c r="E929" s="1"/>
      <c r="F929" s="1"/>
      <c r="G929" s="1"/>
      <c r="H929" s="1"/>
      <c r="I929" s="1"/>
      <c r="J929" s="1"/>
      <c r="K929" s="1"/>
      <c r="L929" s="1"/>
      <c r="M929" s="1"/>
      <c r="N929" s="1"/>
      <c r="O929" s="1"/>
      <c r="P929" s="1"/>
      <c r="Q929" s="1"/>
    </row>
    <row r="930" spans="2:17" ht="15.75" customHeight="1">
      <c r="B930" s="1"/>
      <c r="C930" s="1"/>
      <c r="D930" s="1"/>
      <c r="E930" s="1"/>
      <c r="F930" s="1"/>
      <c r="G930" s="1"/>
      <c r="H930" s="1"/>
      <c r="I930" s="1"/>
      <c r="J930" s="1"/>
      <c r="K930" s="1"/>
      <c r="L930" s="1"/>
      <c r="M930" s="1"/>
      <c r="N930" s="1"/>
      <c r="O930" s="1"/>
      <c r="P930" s="1"/>
      <c r="Q930" s="1"/>
    </row>
    <row r="931" spans="2:17" ht="15.75" customHeight="1">
      <c r="B931" s="1"/>
      <c r="C931" s="1"/>
      <c r="D931" s="1"/>
      <c r="E931" s="1"/>
      <c r="F931" s="1"/>
      <c r="G931" s="1"/>
      <c r="H931" s="1"/>
      <c r="I931" s="1"/>
      <c r="J931" s="1"/>
      <c r="K931" s="1"/>
      <c r="L931" s="1"/>
      <c r="M931" s="1"/>
      <c r="N931" s="1"/>
      <c r="O931" s="1"/>
      <c r="P931" s="1"/>
      <c r="Q931" s="1"/>
    </row>
    <row r="932" spans="2:17" ht="15.75" customHeight="1">
      <c r="B932" s="1"/>
      <c r="C932" s="1"/>
      <c r="D932" s="1"/>
      <c r="E932" s="1"/>
      <c r="F932" s="1"/>
      <c r="G932" s="1"/>
      <c r="H932" s="1"/>
      <c r="I932" s="1"/>
      <c r="J932" s="1"/>
      <c r="K932" s="1"/>
      <c r="L932" s="1"/>
      <c r="M932" s="1"/>
      <c r="N932" s="1"/>
      <c r="O932" s="1"/>
      <c r="P932" s="1"/>
      <c r="Q932" s="1"/>
    </row>
    <row r="933" spans="2:17" ht="15.75" customHeight="1">
      <c r="B933" s="1"/>
      <c r="C933" s="1"/>
      <c r="D933" s="1"/>
      <c r="E933" s="1"/>
      <c r="F933" s="1"/>
      <c r="G933" s="1"/>
      <c r="H933" s="1"/>
      <c r="I933" s="1"/>
      <c r="J933" s="1"/>
      <c r="K933" s="1"/>
      <c r="L933" s="1"/>
      <c r="M933" s="1"/>
      <c r="N933" s="1"/>
      <c r="O933" s="1"/>
      <c r="P933" s="1"/>
      <c r="Q933" s="1"/>
    </row>
    <row r="934" spans="2:17" ht="15.75" customHeight="1">
      <c r="B934" s="1"/>
      <c r="C934" s="1"/>
      <c r="D934" s="1"/>
      <c r="E934" s="1"/>
      <c r="F934" s="1"/>
      <c r="G934" s="1"/>
      <c r="H934" s="1"/>
      <c r="I934" s="1"/>
      <c r="J934" s="1"/>
      <c r="K934" s="1"/>
      <c r="L934" s="1"/>
      <c r="M934" s="1"/>
      <c r="N934" s="1"/>
      <c r="O934" s="1"/>
      <c r="P934" s="1"/>
      <c r="Q934" s="1"/>
    </row>
    <row r="935" spans="2:17" ht="15.75" customHeight="1">
      <c r="B935" s="1"/>
      <c r="C935" s="1"/>
      <c r="D935" s="1"/>
      <c r="E935" s="1"/>
      <c r="F935" s="1"/>
      <c r="G935" s="1"/>
      <c r="H935" s="1"/>
      <c r="I935" s="1"/>
      <c r="J935" s="1"/>
      <c r="K935" s="1"/>
      <c r="L935" s="1"/>
      <c r="M935" s="1"/>
      <c r="N935" s="1"/>
      <c r="O935" s="1"/>
      <c r="P935" s="1"/>
      <c r="Q935" s="1"/>
    </row>
    <row r="936" spans="2:17" ht="15.75" customHeight="1">
      <c r="B936" s="1"/>
      <c r="C936" s="1"/>
      <c r="D936" s="1"/>
      <c r="E936" s="1"/>
      <c r="F936" s="1"/>
      <c r="G936" s="1"/>
      <c r="H936" s="1"/>
      <c r="I936" s="1"/>
      <c r="J936" s="1"/>
      <c r="K936" s="1"/>
      <c r="L936" s="1"/>
      <c r="M936" s="1"/>
      <c r="N936" s="1"/>
      <c r="O936" s="1"/>
      <c r="P936" s="1"/>
      <c r="Q936" s="1"/>
    </row>
    <row r="937" spans="2:17" ht="15.75" customHeight="1">
      <c r="B937" s="1"/>
      <c r="C937" s="1"/>
      <c r="D937" s="1"/>
      <c r="E937" s="1"/>
      <c r="F937" s="1"/>
      <c r="G937" s="1"/>
      <c r="H937" s="1"/>
      <c r="I937" s="1"/>
      <c r="J937" s="1"/>
      <c r="K937" s="1"/>
      <c r="L937" s="1"/>
      <c r="M937" s="1"/>
      <c r="N937" s="1"/>
      <c r="O937" s="1"/>
      <c r="P937" s="1"/>
      <c r="Q937" s="1"/>
    </row>
    <row r="938" spans="2:17" ht="15.75" customHeight="1">
      <c r="B938" s="1"/>
      <c r="C938" s="1"/>
      <c r="D938" s="1"/>
      <c r="E938" s="1"/>
      <c r="F938" s="1"/>
      <c r="G938" s="1"/>
      <c r="H938" s="1"/>
      <c r="I938" s="1"/>
      <c r="J938" s="1"/>
      <c r="K938" s="1"/>
      <c r="L938" s="1"/>
      <c r="M938" s="1"/>
      <c r="N938" s="1"/>
      <c r="O938" s="1"/>
      <c r="P938" s="1"/>
      <c r="Q938" s="1"/>
    </row>
    <row r="939" spans="2:17" ht="15.75" customHeight="1">
      <c r="B939" s="1"/>
      <c r="C939" s="1"/>
      <c r="D939" s="1"/>
      <c r="E939" s="1"/>
      <c r="F939" s="1"/>
      <c r="G939" s="1"/>
      <c r="H939" s="1"/>
      <c r="I939" s="1"/>
      <c r="J939" s="1"/>
      <c r="K939" s="1"/>
      <c r="L939" s="1"/>
      <c r="M939" s="1"/>
      <c r="N939" s="1"/>
      <c r="O939" s="1"/>
      <c r="P939" s="1"/>
      <c r="Q939" s="1"/>
    </row>
    <row r="940" spans="2:17" ht="15.75" customHeight="1">
      <c r="B940" s="1"/>
      <c r="C940" s="1"/>
      <c r="D940" s="1"/>
      <c r="E940" s="1"/>
      <c r="F940" s="1"/>
      <c r="G940" s="1"/>
      <c r="H940" s="1"/>
      <c r="I940" s="1"/>
      <c r="J940" s="1"/>
      <c r="K940" s="1"/>
      <c r="L940" s="1"/>
      <c r="M940" s="1"/>
      <c r="N940" s="1"/>
      <c r="O940" s="1"/>
      <c r="P940" s="1"/>
      <c r="Q940" s="1"/>
    </row>
    <row r="941" spans="2:17" ht="15.75" customHeight="1">
      <c r="B941" s="1"/>
      <c r="C941" s="1"/>
      <c r="D941" s="1"/>
      <c r="E941" s="1"/>
      <c r="F941" s="1"/>
      <c r="G941" s="1"/>
      <c r="H941" s="1"/>
      <c r="I941" s="1"/>
      <c r="J941" s="1"/>
      <c r="K941" s="1"/>
      <c r="L941" s="1"/>
      <c r="M941" s="1"/>
      <c r="N941" s="1"/>
      <c r="O941" s="1"/>
      <c r="P941" s="1"/>
      <c r="Q941" s="1"/>
    </row>
    <row r="942" spans="2:17" ht="15.75" customHeight="1">
      <c r="B942" s="1"/>
      <c r="C942" s="1"/>
      <c r="D942" s="1"/>
      <c r="E942" s="1"/>
      <c r="F942" s="1"/>
      <c r="G942" s="1"/>
      <c r="H942" s="1"/>
      <c r="I942" s="1"/>
      <c r="J942" s="1"/>
      <c r="K942" s="1"/>
      <c r="L942" s="1"/>
      <c r="M942" s="1"/>
      <c r="N942" s="1"/>
      <c r="O942" s="1"/>
      <c r="P942" s="1"/>
      <c r="Q942" s="1"/>
    </row>
    <row r="943" spans="2:17" ht="15.75" customHeight="1">
      <c r="B943" s="1"/>
      <c r="C943" s="1"/>
      <c r="D943" s="1"/>
      <c r="E943" s="1"/>
      <c r="F943" s="1"/>
      <c r="G943" s="1"/>
      <c r="H943" s="1"/>
      <c r="I943" s="1"/>
      <c r="J943" s="1"/>
      <c r="K943" s="1"/>
      <c r="L943" s="1"/>
      <c r="M943" s="1"/>
      <c r="N943" s="1"/>
      <c r="O943" s="1"/>
      <c r="P943" s="1"/>
      <c r="Q943" s="1"/>
    </row>
    <row r="944" spans="2:17" ht="15.75" customHeight="1">
      <c r="B944" s="1"/>
      <c r="C944" s="1"/>
      <c r="D944" s="1"/>
      <c r="E944" s="1"/>
      <c r="F944" s="1"/>
      <c r="G944" s="1"/>
      <c r="H944" s="1"/>
      <c r="I944" s="1"/>
      <c r="J944" s="1"/>
      <c r="K944" s="1"/>
      <c r="L944" s="1"/>
      <c r="M944" s="1"/>
      <c r="N944" s="1"/>
      <c r="O944" s="1"/>
      <c r="P944" s="1"/>
      <c r="Q944" s="1"/>
    </row>
    <row r="945" spans="2:17" ht="15.75" customHeight="1">
      <c r="B945" s="1"/>
      <c r="C945" s="1"/>
      <c r="D945" s="1"/>
      <c r="E945" s="1"/>
      <c r="F945" s="1"/>
      <c r="G945" s="1"/>
      <c r="H945" s="1"/>
      <c r="I945" s="1"/>
      <c r="J945" s="1"/>
      <c r="K945" s="1"/>
      <c r="L945" s="1"/>
      <c r="M945" s="1"/>
      <c r="N945" s="1"/>
      <c r="O945" s="1"/>
      <c r="P945" s="1"/>
      <c r="Q945" s="1"/>
    </row>
    <row r="946" spans="2:17" ht="15.75" customHeight="1">
      <c r="B946" s="1"/>
      <c r="C946" s="1"/>
      <c r="D946" s="1"/>
      <c r="E946" s="1"/>
      <c r="F946" s="1"/>
      <c r="G946" s="1"/>
      <c r="H946" s="1"/>
      <c r="I946" s="1"/>
      <c r="J946" s="1"/>
      <c r="K946" s="1"/>
      <c r="L946" s="1"/>
      <c r="M946" s="1"/>
      <c r="N946" s="1"/>
      <c r="O946" s="1"/>
      <c r="P946" s="1"/>
      <c r="Q946" s="1"/>
    </row>
    <row r="947" spans="2:17" ht="15.75" customHeight="1">
      <c r="B947" s="1"/>
      <c r="C947" s="1"/>
      <c r="D947" s="1"/>
      <c r="E947" s="1"/>
      <c r="F947" s="1"/>
      <c r="G947" s="1"/>
      <c r="H947" s="1"/>
      <c r="I947" s="1"/>
      <c r="J947" s="1"/>
      <c r="K947" s="1"/>
      <c r="L947" s="1"/>
      <c r="M947" s="1"/>
      <c r="N947" s="1"/>
      <c r="O947" s="1"/>
      <c r="P947" s="1"/>
      <c r="Q947" s="1"/>
    </row>
    <row r="948" spans="2:17" ht="15.75" customHeight="1">
      <c r="B948" s="1"/>
      <c r="C948" s="1"/>
      <c r="D948" s="1"/>
      <c r="E948" s="1"/>
      <c r="F948" s="1"/>
      <c r="G948" s="1"/>
      <c r="H948" s="1"/>
      <c r="I948" s="1"/>
      <c r="J948" s="1"/>
      <c r="K948" s="1"/>
      <c r="L948" s="1"/>
      <c r="M948" s="1"/>
      <c r="N948" s="1"/>
      <c r="O948" s="1"/>
      <c r="P948" s="1"/>
      <c r="Q948" s="1"/>
    </row>
    <row r="949" spans="2:17" ht="15.75" customHeight="1">
      <c r="B949" s="1"/>
      <c r="C949" s="1"/>
      <c r="D949" s="1"/>
      <c r="E949" s="1"/>
      <c r="F949" s="1"/>
      <c r="G949" s="1"/>
      <c r="H949" s="1"/>
      <c r="I949" s="1"/>
      <c r="J949" s="1"/>
      <c r="K949" s="1"/>
      <c r="L949" s="1"/>
      <c r="M949" s="1"/>
      <c r="N949" s="1"/>
      <c r="O949" s="1"/>
      <c r="P949" s="1"/>
      <c r="Q949" s="1"/>
    </row>
    <row r="950" spans="2:17" ht="15.75" customHeight="1">
      <c r="B950" s="1"/>
      <c r="C950" s="1"/>
      <c r="D950" s="1"/>
      <c r="E950" s="1"/>
      <c r="F950" s="1"/>
      <c r="G950" s="1"/>
      <c r="H950" s="1"/>
      <c r="I950" s="1"/>
      <c r="J950" s="1"/>
      <c r="K950" s="1"/>
      <c r="L950" s="1"/>
      <c r="M950" s="1"/>
      <c r="N950" s="1"/>
      <c r="O950" s="1"/>
      <c r="P950" s="1"/>
      <c r="Q950" s="1"/>
    </row>
    <row r="951" spans="2:17" ht="15.75" customHeight="1">
      <c r="B951" s="1"/>
      <c r="C951" s="1"/>
      <c r="D951" s="1"/>
      <c r="E951" s="1"/>
      <c r="F951" s="1"/>
      <c r="G951" s="1"/>
      <c r="H951" s="1"/>
      <c r="I951" s="1"/>
      <c r="J951" s="1"/>
      <c r="K951" s="1"/>
      <c r="L951" s="1"/>
      <c r="M951" s="1"/>
      <c r="N951" s="1"/>
      <c r="O951" s="1"/>
      <c r="P951" s="1"/>
      <c r="Q951" s="1"/>
    </row>
    <row r="952" spans="2:17" ht="15.75" customHeight="1">
      <c r="B952" s="1"/>
      <c r="C952" s="1"/>
      <c r="D952" s="1"/>
      <c r="E952" s="1"/>
      <c r="F952" s="1"/>
      <c r="G952" s="1"/>
      <c r="H952" s="1"/>
      <c r="I952" s="1"/>
      <c r="J952" s="1"/>
      <c r="K952" s="1"/>
      <c r="L952" s="1"/>
      <c r="M952" s="1"/>
      <c r="N952" s="1"/>
      <c r="O952" s="1"/>
      <c r="P952" s="1"/>
      <c r="Q952" s="1"/>
    </row>
    <row r="953" spans="2:17" ht="15.75" customHeight="1">
      <c r="B953" s="1"/>
      <c r="C953" s="1"/>
      <c r="D953" s="1"/>
      <c r="E953" s="1"/>
      <c r="F953" s="1"/>
      <c r="G953" s="1"/>
      <c r="H953" s="1"/>
      <c r="I953" s="1"/>
      <c r="J953" s="1"/>
      <c r="K953" s="1"/>
      <c r="L953" s="1"/>
      <c r="M953" s="1"/>
      <c r="N953" s="1"/>
      <c r="O953" s="1"/>
      <c r="P953" s="1"/>
      <c r="Q953" s="1"/>
    </row>
    <row r="954" spans="2:17" ht="15.75" customHeight="1">
      <c r="B954" s="1"/>
      <c r="C954" s="1"/>
      <c r="D954" s="1"/>
      <c r="E954" s="1"/>
      <c r="F954" s="1"/>
      <c r="G954" s="1"/>
      <c r="H954" s="1"/>
      <c r="I954" s="1"/>
      <c r="J954" s="1"/>
      <c r="K954" s="1"/>
      <c r="L954" s="1"/>
      <c r="M954" s="1"/>
      <c r="N954" s="1"/>
      <c r="O954" s="1"/>
      <c r="P954" s="1"/>
      <c r="Q954" s="1"/>
    </row>
    <row r="955" spans="2:17" ht="15.75" customHeight="1">
      <c r="B955" s="1"/>
      <c r="C955" s="1"/>
      <c r="D955" s="1"/>
      <c r="E955" s="1"/>
      <c r="F955" s="1"/>
      <c r="G955" s="1"/>
      <c r="H955" s="1"/>
      <c r="I955" s="1"/>
      <c r="J955" s="1"/>
      <c r="K955" s="1"/>
      <c r="L955" s="1"/>
      <c r="M955" s="1"/>
      <c r="N955" s="1"/>
      <c r="O955" s="1"/>
      <c r="P955" s="1"/>
      <c r="Q955" s="1"/>
    </row>
    <row r="956" spans="2:17" ht="15.75" customHeight="1">
      <c r="B956" s="1"/>
      <c r="C956" s="1"/>
      <c r="D956" s="1"/>
      <c r="E956" s="1"/>
      <c r="F956" s="1"/>
      <c r="G956" s="1"/>
      <c r="H956" s="1"/>
      <c r="I956" s="1"/>
      <c r="J956" s="1"/>
      <c r="K956" s="1"/>
      <c r="L956" s="1"/>
      <c r="M956" s="1"/>
      <c r="N956" s="1"/>
      <c r="O956" s="1"/>
      <c r="P956" s="1"/>
      <c r="Q956" s="1"/>
    </row>
    <row r="957" spans="2:17" ht="15.75" customHeight="1">
      <c r="B957" s="1"/>
      <c r="C957" s="1"/>
      <c r="D957" s="1"/>
      <c r="E957" s="1"/>
      <c r="F957" s="1"/>
      <c r="G957" s="1"/>
      <c r="H957" s="1"/>
      <c r="I957" s="1"/>
      <c r="J957" s="1"/>
      <c r="K957" s="1"/>
      <c r="L957" s="1"/>
      <c r="M957" s="1"/>
      <c r="N957" s="1"/>
      <c r="O957" s="1"/>
      <c r="P957" s="1"/>
      <c r="Q957" s="1"/>
    </row>
    <row r="958" spans="2:17" ht="15.75" customHeight="1">
      <c r="B958" s="1"/>
      <c r="C958" s="1"/>
      <c r="D958" s="1"/>
      <c r="E958" s="1"/>
      <c r="F958" s="1"/>
      <c r="G958" s="1"/>
      <c r="H958" s="1"/>
      <c r="I958" s="1"/>
      <c r="J958" s="1"/>
      <c r="K958" s="1"/>
      <c r="L958" s="1"/>
      <c r="M958" s="1"/>
      <c r="N958" s="1"/>
      <c r="O958" s="1"/>
      <c r="P958" s="1"/>
      <c r="Q958" s="1"/>
    </row>
    <row r="959" spans="2:17" ht="15.75" customHeight="1">
      <c r="B959" s="1"/>
      <c r="C959" s="1"/>
      <c r="D959" s="1"/>
      <c r="E959" s="1"/>
      <c r="F959" s="1"/>
      <c r="G959" s="1"/>
      <c r="H959" s="1"/>
      <c r="I959" s="1"/>
      <c r="J959" s="1"/>
      <c r="K959" s="1"/>
      <c r="L959" s="1"/>
      <c r="M959" s="1"/>
      <c r="N959" s="1"/>
      <c r="O959" s="1"/>
      <c r="P959" s="1"/>
      <c r="Q959" s="1"/>
    </row>
    <row r="960" spans="2:17" ht="15.75" customHeight="1">
      <c r="B960" s="1"/>
      <c r="C960" s="1"/>
      <c r="D960" s="1"/>
      <c r="E960" s="1"/>
      <c r="F960" s="1"/>
      <c r="G960" s="1"/>
      <c r="H960" s="1"/>
      <c r="I960" s="1"/>
      <c r="J960" s="1"/>
      <c r="K960" s="1"/>
      <c r="L960" s="1"/>
      <c r="M960" s="1"/>
      <c r="N960" s="1"/>
      <c r="O960" s="1"/>
      <c r="P960" s="1"/>
      <c r="Q960" s="1"/>
    </row>
    <row r="961" spans="2:17" ht="15.75" customHeight="1">
      <c r="B961" s="1"/>
      <c r="C961" s="1"/>
      <c r="D961" s="1"/>
      <c r="E961" s="1"/>
      <c r="F961" s="1"/>
      <c r="G961" s="1"/>
      <c r="H961" s="1"/>
      <c r="I961" s="1"/>
      <c r="J961" s="1"/>
      <c r="K961" s="1"/>
      <c r="L961" s="1"/>
      <c r="M961" s="1"/>
      <c r="N961" s="1"/>
      <c r="O961" s="1"/>
      <c r="P961" s="1"/>
      <c r="Q961" s="1"/>
    </row>
    <row r="962" spans="2:17" ht="15.75" customHeight="1">
      <c r="B962" s="1"/>
      <c r="C962" s="1"/>
      <c r="D962" s="1"/>
      <c r="E962" s="1"/>
      <c r="F962" s="1"/>
      <c r="G962" s="1"/>
      <c r="H962" s="1"/>
      <c r="I962" s="1"/>
      <c r="J962" s="1"/>
      <c r="K962" s="1"/>
      <c r="L962" s="1"/>
      <c r="M962" s="1"/>
      <c r="N962" s="1"/>
      <c r="O962" s="1"/>
      <c r="P962" s="1"/>
      <c r="Q962" s="1"/>
    </row>
    <row r="963" spans="2:17" ht="15.75" customHeight="1">
      <c r="B963" s="1"/>
      <c r="C963" s="1"/>
      <c r="D963" s="1"/>
      <c r="E963" s="1"/>
      <c r="F963" s="1"/>
      <c r="G963" s="1"/>
      <c r="H963" s="1"/>
      <c r="I963" s="1"/>
      <c r="J963" s="1"/>
      <c r="K963" s="1"/>
      <c r="L963" s="1"/>
      <c r="M963" s="1"/>
      <c r="N963" s="1"/>
      <c r="O963" s="1"/>
      <c r="P963" s="1"/>
      <c r="Q963" s="1"/>
    </row>
    <row r="964" spans="2:17" ht="15.75" customHeight="1">
      <c r="B964" s="1"/>
      <c r="C964" s="1"/>
      <c r="D964" s="1"/>
      <c r="E964" s="1"/>
      <c r="F964" s="1"/>
      <c r="G964" s="1"/>
      <c r="H964" s="1"/>
      <c r="I964" s="1"/>
      <c r="J964" s="1"/>
      <c r="K964" s="1"/>
      <c r="L964" s="1"/>
      <c r="M964" s="1"/>
      <c r="N964" s="1"/>
      <c r="O964" s="1"/>
      <c r="P964" s="1"/>
      <c r="Q964" s="1"/>
    </row>
    <row r="965" spans="2:17" ht="15.75" customHeight="1">
      <c r="B965" s="1"/>
      <c r="C965" s="1"/>
      <c r="D965" s="1"/>
      <c r="E965" s="1"/>
      <c r="F965" s="1"/>
      <c r="G965" s="1"/>
      <c r="H965" s="1"/>
      <c r="I965" s="1"/>
      <c r="J965" s="1"/>
      <c r="K965" s="1"/>
      <c r="L965" s="1"/>
      <c r="M965" s="1"/>
      <c r="N965" s="1"/>
      <c r="O965" s="1"/>
      <c r="P965" s="1"/>
      <c r="Q965" s="1"/>
    </row>
    <row r="966" spans="2:17" ht="15.75" customHeight="1">
      <c r="B966" s="1"/>
      <c r="C966" s="1"/>
      <c r="D966" s="1"/>
      <c r="E966" s="1"/>
      <c r="F966" s="1"/>
      <c r="G966" s="1"/>
      <c r="H966" s="1"/>
      <c r="I966" s="1"/>
      <c r="J966" s="1"/>
      <c r="K966" s="1"/>
      <c r="L966" s="1"/>
      <c r="M966" s="1"/>
      <c r="N966" s="1"/>
      <c r="O966" s="1"/>
      <c r="P966" s="1"/>
      <c r="Q966" s="1"/>
    </row>
    <row r="967" spans="2:17" ht="15.75" customHeight="1">
      <c r="B967" s="1"/>
      <c r="C967" s="1"/>
      <c r="D967" s="1"/>
      <c r="E967" s="1"/>
      <c r="F967" s="1"/>
      <c r="G967" s="1"/>
      <c r="H967" s="1"/>
      <c r="I967" s="1"/>
      <c r="J967" s="1"/>
      <c r="K967" s="1"/>
      <c r="L967" s="1"/>
      <c r="M967" s="1"/>
      <c r="N967" s="1"/>
      <c r="O967" s="1"/>
      <c r="P967" s="1"/>
      <c r="Q967" s="1"/>
    </row>
    <row r="968" spans="2:17" ht="15.75" customHeight="1">
      <c r="B968" s="1"/>
      <c r="C968" s="1"/>
      <c r="D968" s="1"/>
      <c r="E968" s="1"/>
      <c r="F968" s="1"/>
      <c r="G968" s="1"/>
      <c r="H968" s="1"/>
      <c r="I968" s="1"/>
      <c r="J968" s="1"/>
      <c r="K968" s="1"/>
      <c r="L968" s="1"/>
      <c r="M968" s="1"/>
      <c r="N968" s="1"/>
      <c r="O968" s="1"/>
      <c r="P968" s="1"/>
      <c r="Q968" s="1"/>
    </row>
    <row r="969" spans="2:17" ht="15.75" customHeight="1">
      <c r="B969" s="1"/>
      <c r="C969" s="1"/>
      <c r="D969" s="1"/>
      <c r="E969" s="1"/>
      <c r="F969" s="1"/>
      <c r="G969" s="1"/>
      <c r="H969" s="1"/>
      <c r="I969" s="1"/>
      <c r="J969" s="1"/>
      <c r="K969" s="1"/>
      <c r="L969" s="1"/>
      <c r="M969" s="1"/>
      <c r="N969" s="1"/>
      <c r="O969" s="1"/>
      <c r="P969" s="1"/>
      <c r="Q969" s="1"/>
    </row>
    <row r="970" spans="2:17" ht="15.75" customHeight="1">
      <c r="B970" s="1"/>
      <c r="C970" s="1"/>
      <c r="D970" s="1"/>
      <c r="E970" s="1"/>
      <c r="F970" s="1"/>
      <c r="G970" s="1"/>
      <c r="H970" s="1"/>
      <c r="I970" s="1"/>
      <c r="J970" s="1"/>
      <c r="K970" s="1"/>
      <c r="L970" s="1"/>
      <c r="M970" s="1"/>
      <c r="N970" s="1"/>
      <c r="O970" s="1"/>
      <c r="P970" s="1"/>
      <c r="Q970" s="1"/>
    </row>
    <row r="971" spans="2:17" ht="15.75" customHeight="1">
      <c r="B971" s="1"/>
      <c r="C971" s="1"/>
      <c r="D971" s="1"/>
      <c r="E971" s="1"/>
      <c r="F971" s="1"/>
      <c r="G971" s="1"/>
      <c r="H971" s="1"/>
      <c r="I971" s="1"/>
      <c r="J971" s="1"/>
      <c r="K971" s="1"/>
      <c r="L971" s="1"/>
      <c r="M971" s="1"/>
      <c r="N971" s="1"/>
      <c r="O971" s="1"/>
      <c r="P971" s="1"/>
      <c r="Q971" s="1"/>
    </row>
    <row r="972" spans="2:17" ht="15.75" customHeight="1">
      <c r="B972" s="1"/>
      <c r="C972" s="1"/>
      <c r="D972" s="1"/>
      <c r="E972" s="1"/>
      <c r="F972" s="1"/>
      <c r="G972" s="1"/>
      <c r="H972" s="1"/>
      <c r="I972" s="1"/>
      <c r="J972" s="1"/>
      <c r="K972" s="1"/>
      <c r="L972" s="1"/>
      <c r="M972" s="1"/>
      <c r="N972" s="1"/>
      <c r="O972" s="1"/>
      <c r="P972" s="1"/>
      <c r="Q972" s="1"/>
    </row>
    <row r="973" spans="2:17" ht="15.75" customHeight="1">
      <c r="B973" s="1"/>
      <c r="C973" s="1"/>
      <c r="D973" s="1"/>
      <c r="E973" s="1"/>
      <c r="F973" s="1"/>
      <c r="G973" s="1"/>
      <c r="H973" s="1"/>
      <c r="I973" s="1"/>
      <c r="J973" s="1"/>
      <c r="K973" s="1"/>
      <c r="L973" s="1"/>
      <c r="M973" s="1"/>
      <c r="N973" s="1"/>
      <c r="O973" s="1"/>
      <c r="P973" s="1"/>
      <c r="Q973" s="1"/>
    </row>
    <row r="974" spans="2:17" ht="15.75" customHeight="1">
      <c r="B974" s="1"/>
      <c r="C974" s="1"/>
      <c r="D974" s="1"/>
      <c r="E974" s="1"/>
      <c r="F974" s="1"/>
      <c r="G974" s="1"/>
      <c r="H974" s="1"/>
      <c r="I974" s="1"/>
      <c r="J974" s="1"/>
      <c r="K974" s="1"/>
      <c r="L974" s="1"/>
      <c r="M974" s="1"/>
      <c r="N974" s="1"/>
      <c r="O974" s="1"/>
      <c r="P974" s="1"/>
      <c r="Q974" s="1"/>
    </row>
    <row r="975" spans="2:17" ht="15.75" customHeight="1">
      <c r="B975" s="1"/>
      <c r="C975" s="1"/>
      <c r="D975" s="1"/>
      <c r="E975" s="1"/>
      <c r="F975" s="1"/>
      <c r="G975" s="1"/>
      <c r="H975" s="1"/>
      <c r="I975" s="1"/>
      <c r="J975" s="1"/>
      <c r="K975" s="1"/>
      <c r="L975" s="1"/>
      <c r="M975" s="1"/>
      <c r="N975" s="1"/>
      <c r="O975" s="1"/>
      <c r="P975" s="1"/>
      <c r="Q975" s="1"/>
    </row>
    <row r="976" spans="2:17" ht="15.75" customHeight="1">
      <c r="B976" s="1"/>
      <c r="C976" s="1"/>
      <c r="D976" s="1"/>
      <c r="E976" s="1"/>
      <c r="F976" s="1"/>
      <c r="G976" s="1"/>
      <c r="H976" s="1"/>
      <c r="I976" s="1"/>
      <c r="J976" s="1"/>
      <c r="K976" s="1"/>
      <c r="L976" s="1"/>
      <c r="M976" s="1"/>
      <c r="N976" s="1"/>
      <c r="O976" s="1"/>
      <c r="P976" s="1"/>
      <c r="Q976" s="1"/>
    </row>
    <row r="977" spans="2:17" ht="15.75" customHeight="1">
      <c r="B977" s="1"/>
      <c r="C977" s="1"/>
      <c r="D977" s="1"/>
      <c r="E977" s="1"/>
      <c r="F977" s="1"/>
      <c r="G977" s="1"/>
      <c r="H977" s="1"/>
      <c r="I977" s="1"/>
      <c r="J977" s="1"/>
      <c r="K977" s="1"/>
      <c r="L977" s="1"/>
      <c r="M977" s="1"/>
      <c r="N977" s="1"/>
      <c r="O977" s="1"/>
      <c r="P977" s="1"/>
      <c r="Q977" s="1"/>
    </row>
    <row r="978" spans="2:17" ht="15.75" customHeight="1">
      <c r="B978" s="1"/>
      <c r="C978" s="1"/>
      <c r="D978" s="1"/>
      <c r="E978" s="1"/>
      <c r="F978" s="1"/>
      <c r="G978" s="1"/>
      <c r="H978" s="1"/>
      <c r="I978" s="1"/>
      <c r="J978" s="1"/>
      <c r="K978" s="1"/>
      <c r="L978" s="1"/>
      <c r="M978" s="1"/>
      <c r="N978" s="1"/>
      <c r="O978" s="1"/>
      <c r="P978" s="1"/>
      <c r="Q978" s="1"/>
    </row>
    <row r="979" spans="2:17" ht="15.75" customHeight="1">
      <c r="B979" s="1"/>
      <c r="C979" s="1"/>
      <c r="D979" s="1"/>
      <c r="E979" s="1"/>
      <c r="F979" s="1"/>
      <c r="G979" s="1"/>
      <c r="H979" s="1"/>
      <c r="I979" s="1"/>
      <c r="J979" s="1"/>
      <c r="K979" s="1"/>
      <c r="L979" s="1"/>
      <c r="M979" s="1"/>
      <c r="N979" s="1"/>
      <c r="O979" s="1"/>
      <c r="P979" s="1"/>
      <c r="Q979" s="1"/>
    </row>
    <row r="980" spans="2:17" ht="15.75" customHeight="1">
      <c r="B980" s="1"/>
      <c r="C980" s="1"/>
      <c r="D980" s="1"/>
      <c r="E980" s="1"/>
      <c r="F980" s="1"/>
      <c r="G980" s="1"/>
      <c r="H980" s="1"/>
      <c r="I980" s="1"/>
      <c r="J980" s="1"/>
      <c r="K980" s="1"/>
      <c r="L980" s="1"/>
      <c r="M980" s="1"/>
      <c r="N980" s="1"/>
      <c r="O980" s="1"/>
      <c r="P980" s="1"/>
      <c r="Q980" s="1"/>
    </row>
    <row r="981" spans="2:17" ht="15.75" customHeight="1">
      <c r="B981" s="1"/>
      <c r="C981" s="1"/>
      <c r="D981" s="1"/>
      <c r="E981" s="1"/>
      <c r="F981" s="1"/>
      <c r="G981" s="1"/>
      <c r="H981" s="1"/>
      <c r="I981" s="1"/>
      <c r="J981" s="1"/>
      <c r="K981" s="1"/>
      <c r="L981" s="1"/>
      <c r="M981" s="1"/>
      <c r="N981" s="1"/>
      <c r="O981" s="1"/>
      <c r="P981" s="1"/>
      <c r="Q981" s="1"/>
    </row>
    <row r="982" spans="2:17" ht="15.75" customHeight="1">
      <c r="B982" s="1"/>
      <c r="C982" s="1"/>
      <c r="D982" s="1"/>
      <c r="E982" s="1"/>
      <c r="F982" s="1"/>
      <c r="G982" s="1"/>
      <c r="H982" s="1"/>
      <c r="I982" s="1"/>
      <c r="J982" s="1"/>
      <c r="K982" s="1"/>
      <c r="L982" s="1"/>
      <c r="M982" s="1"/>
      <c r="N982" s="1"/>
      <c r="O982" s="1"/>
      <c r="P982" s="1"/>
      <c r="Q982" s="1"/>
    </row>
    <row r="983" spans="2:17" ht="15.75" customHeight="1">
      <c r="B983" s="1"/>
      <c r="C983" s="1"/>
      <c r="D983" s="1"/>
      <c r="E983" s="1"/>
      <c r="F983" s="1"/>
      <c r="G983" s="1"/>
      <c r="H983" s="1"/>
      <c r="I983" s="1"/>
      <c r="J983" s="1"/>
      <c r="K983" s="1"/>
      <c r="L983" s="1"/>
      <c r="M983" s="1"/>
      <c r="N983" s="1"/>
      <c r="O983" s="1"/>
      <c r="P983" s="1"/>
      <c r="Q983" s="1"/>
    </row>
    <row r="984" spans="2:17" ht="15.75" customHeight="1">
      <c r="B984" s="1"/>
      <c r="C984" s="1"/>
      <c r="D984" s="1"/>
      <c r="E984" s="1"/>
      <c r="F984" s="1"/>
      <c r="G984" s="1"/>
      <c r="H984" s="1"/>
      <c r="I984" s="1"/>
      <c r="J984" s="1"/>
      <c r="K984" s="1"/>
      <c r="L984" s="1"/>
      <c r="M984" s="1"/>
      <c r="N984" s="1"/>
      <c r="O984" s="1"/>
      <c r="P984" s="1"/>
      <c r="Q984" s="1"/>
    </row>
    <row r="985" spans="2:17" ht="15.75" customHeight="1">
      <c r="B985" s="1"/>
      <c r="C985" s="1"/>
      <c r="D985" s="1"/>
      <c r="E985" s="1"/>
      <c r="F985" s="1"/>
      <c r="G985" s="1"/>
      <c r="H985" s="1"/>
      <c r="I985" s="1"/>
      <c r="J985" s="1"/>
      <c r="K985" s="1"/>
      <c r="L985" s="1"/>
      <c r="M985" s="1"/>
      <c r="N985" s="1"/>
      <c r="O985" s="1"/>
      <c r="P985" s="1"/>
      <c r="Q985" s="1"/>
    </row>
    <row r="986" spans="2:17" ht="15.75" customHeight="1">
      <c r="B986" s="1"/>
      <c r="C986" s="1"/>
      <c r="D986" s="1"/>
      <c r="E986" s="1"/>
      <c r="F986" s="1"/>
      <c r="G986" s="1"/>
      <c r="H986" s="1"/>
      <c r="I986" s="1"/>
      <c r="J986" s="1"/>
      <c r="K986" s="1"/>
      <c r="L986" s="1"/>
      <c r="M986" s="1"/>
      <c r="N986" s="1"/>
      <c r="O986" s="1"/>
      <c r="P986" s="1"/>
      <c r="Q986" s="1"/>
    </row>
    <row r="987" spans="2:17" ht="15.75" customHeight="1">
      <c r="B987" s="1"/>
      <c r="C987" s="1"/>
      <c r="D987" s="1"/>
      <c r="E987" s="1"/>
      <c r="F987" s="1"/>
      <c r="G987" s="1"/>
      <c r="H987" s="1"/>
      <c r="I987" s="1"/>
      <c r="J987" s="1"/>
      <c r="K987" s="1"/>
      <c r="L987" s="1"/>
      <c r="M987" s="1"/>
      <c r="N987" s="1"/>
      <c r="O987" s="1"/>
      <c r="P987" s="1"/>
      <c r="Q987" s="1"/>
    </row>
    <row r="988" spans="2:17" ht="15.75" customHeight="1">
      <c r="B988" s="1"/>
      <c r="C988" s="1"/>
      <c r="D988" s="1"/>
      <c r="E988" s="1"/>
      <c r="F988" s="1"/>
      <c r="G988" s="1"/>
      <c r="H988" s="1"/>
      <c r="I988" s="1"/>
      <c r="J988" s="1"/>
      <c r="K988" s="1"/>
      <c r="L988" s="1"/>
      <c r="M988" s="1"/>
      <c r="N988" s="1"/>
      <c r="O988" s="1"/>
      <c r="P988" s="1"/>
      <c r="Q988" s="1"/>
    </row>
    <row r="989" spans="2:17" ht="15.75" customHeight="1">
      <c r="B989" s="1"/>
      <c r="C989" s="1"/>
      <c r="D989" s="1"/>
      <c r="E989" s="1"/>
      <c r="F989" s="1"/>
      <c r="G989" s="1"/>
      <c r="H989" s="1"/>
      <c r="I989" s="1"/>
      <c r="J989" s="1"/>
      <c r="K989" s="1"/>
      <c r="L989" s="1"/>
      <c r="M989" s="1"/>
      <c r="N989" s="1"/>
      <c r="O989" s="1"/>
      <c r="P989" s="1"/>
      <c r="Q989" s="1"/>
    </row>
    <row r="990" spans="2:17" ht="15.75" customHeight="1">
      <c r="B990" s="1"/>
      <c r="C990" s="1"/>
      <c r="D990" s="1"/>
      <c r="E990" s="1"/>
      <c r="F990" s="1"/>
      <c r="G990" s="1"/>
      <c r="H990" s="1"/>
      <c r="I990" s="1"/>
      <c r="J990" s="1"/>
      <c r="K990" s="1"/>
      <c r="L990" s="1"/>
      <c r="M990" s="1"/>
      <c r="N990" s="1"/>
      <c r="O990" s="1"/>
      <c r="P990" s="1"/>
      <c r="Q990" s="1"/>
    </row>
    <row r="991" spans="2:17" ht="15.75" customHeight="1">
      <c r="B991" s="1"/>
      <c r="C991" s="1"/>
      <c r="D991" s="1"/>
      <c r="E991" s="1"/>
      <c r="F991" s="1"/>
      <c r="G991" s="1"/>
      <c r="H991" s="1"/>
      <c r="I991" s="1"/>
      <c r="J991" s="1"/>
      <c r="K991" s="1"/>
      <c r="L991" s="1"/>
      <c r="M991" s="1"/>
      <c r="N991" s="1"/>
      <c r="O991" s="1"/>
      <c r="P991" s="1"/>
      <c r="Q991" s="1"/>
    </row>
    <row r="992" spans="2:17" ht="15.75" customHeight="1">
      <c r="B992" s="1"/>
      <c r="C992" s="1"/>
      <c r="D992" s="1"/>
      <c r="E992" s="1"/>
      <c r="F992" s="1"/>
      <c r="G992" s="1"/>
      <c r="H992" s="1"/>
      <c r="I992" s="1"/>
      <c r="J992" s="1"/>
      <c r="K992" s="1"/>
      <c r="L992" s="1"/>
      <c r="M992" s="1"/>
      <c r="N992" s="1"/>
      <c r="O992" s="1"/>
      <c r="P992" s="1"/>
      <c r="Q992" s="1"/>
    </row>
    <row r="993" spans="2:17" ht="15.75" customHeight="1">
      <c r="B993" s="1"/>
      <c r="C993" s="1"/>
      <c r="D993" s="1"/>
      <c r="E993" s="1"/>
      <c r="F993" s="1"/>
      <c r="G993" s="1"/>
      <c r="H993" s="1"/>
      <c r="I993" s="1"/>
      <c r="J993" s="1"/>
      <c r="K993" s="1"/>
      <c r="L993" s="1"/>
      <c r="M993" s="1"/>
      <c r="N993" s="1"/>
      <c r="O993" s="1"/>
      <c r="P993" s="1"/>
      <c r="Q993" s="1"/>
    </row>
    <row r="994" spans="2:17" ht="15.75" customHeight="1">
      <c r="B994" s="1"/>
      <c r="C994" s="1"/>
      <c r="D994" s="1"/>
      <c r="E994" s="1"/>
      <c r="F994" s="1"/>
      <c r="G994" s="1"/>
      <c r="H994" s="1"/>
      <c r="I994" s="1"/>
      <c r="J994" s="1"/>
      <c r="K994" s="1"/>
      <c r="L994" s="1"/>
      <c r="M994" s="1"/>
      <c r="N994" s="1"/>
      <c r="O994" s="1"/>
      <c r="P994" s="1"/>
      <c r="Q994" s="1"/>
    </row>
    <row r="995" spans="2:17" ht="15.75" customHeight="1">
      <c r="B995" s="1"/>
      <c r="C995" s="1"/>
      <c r="D995" s="1"/>
      <c r="E995" s="1"/>
      <c r="F995" s="1"/>
      <c r="G995" s="1"/>
      <c r="H995" s="1"/>
      <c r="I995" s="1"/>
      <c r="J995" s="1"/>
      <c r="K995" s="1"/>
      <c r="L995" s="1"/>
      <c r="M995" s="1"/>
      <c r="N995" s="1"/>
      <c r="O995" s="1"/>
      <c r="P995" s="1"/>
      <c r="Q995" s="1"/>
    </row>
    <row r="996" spans="2:17" ht="15.75" customHeight="1">
      <c r="B996" s="1"/>
      <c r="C996" s="1"/>
      <c r="D996" s="1"/>
      <c r="E996" s="1"/>
      <c r="F996" s="1"/>
      <c r="G996" s="1"/>
      <c r="H996" s="1"/>
      <c r="I996" s="1"/>
      <c r="J996" s="1"/>
      <c r="K996" s="1"/>
      <c r="L996" s="1"/>
      <c r="M996" s="1"/>
      <c r="N996" s="1"/>
      <c r="O996" s="1"/>
      <c r="P996" s="1"/>
      <c r="Q996" s="1"/>
    </row>
    <row r="997" spans="2:17" ht="15.75" customHeight="1">
      <c r="B997" s="1"/>
      <c r="C997" s="1"/>
      <c r="D997" s="1"/>
      <c r="E997" s="1"/>
      <c r="F997" s="1"/>
      <c r="G997" s="1"/>
      <c r="H997" s="1"/>
      <c r="I997" s="1"/>
      <c r="J997" s="1"/>
      <c r="K997" s="1"/>
      <c r="L997" s="1"/>
      <c r="M997" s="1"/>
      <c r="N997" s="1"/>
      <c r="O997" s="1"/>
      <c r="P997" s="1"/>
      <c r="Q997" s="1"/>
    </row>
    <row r="998" spans="2:17" ht="15.75" customHeight="1">
      <c r="B998" s="1"/>
      <c r="C998" s="1"/>
      <c r="D998" s="1"/>
      <c r="E998" s="1"/>
      <c r="F998" s="1"/>
      <c r="G998" s="1"/>
      <c r="H998" s="1"/>
      <c r="I998" s="1"/>
      <c r="J998" s="1"/>
      <c r="K998" s="1"/>
      <c r="L998" s="1"/>
      <c r="M998" s="1"/>
      <c r="N998" s="1"/>
      <c r="O998" s="1"/>
      <c r="P998" s="1"/>
      <c r="Q998" s="1"/>
    </row>
    <row r="999" spans="2:17" ht="15.75" customHeight="1">
      <c r="B999" s="1"/>
      <c r="C999" s="1"/>
      <c r="D999" s="1"/>
      <c r="E999" s="1"/>
      <c r="F999" s="1"/>
      <c r="G999" s="1"/>
      <c r="H999" s="1"/>
      <c r="I999" s="1"/>
      <c r="J999" s="1"/>
      <c r="K999" s="1"/>
      <c r="L999" s="1"/>
      <c r="M999" s="1"/>
      <c r="N999" s="1"/>
      <c r="O999" s="1"/>
      <c r="P999" s="1"/>
      <c r="Q999" s="1"/>
    </row>
    <row r="1000" spans="2:17" ht="15.75" customHeight="1">
      <c r="B1000" s="1"/>
      <c r="C1000" s="1"/>
      <c r="D1000" s="1"/>
      <c r="E1000" s="1"/>
      <c r="F1000" s="1"/>
      <c r="G1000" s="1"/>
      <c r="H1000" s="1"/>
      <c r="I1000" s="1"/>
      <c r="J1000" s="1"/>
      <c r="K1000" s="1"/>
      <c r="L1000" s="1"/>
      <c r="M1000" s="1"/>
      <c r="N1000" s="1"/>
      <c r="O1000" s="1"/>
      <c r="P1000" s="1"/>
      <c r="Q1000" s="1"/>
    </row>
  </sheetData>
  <sheetProtection algorithmName="SHA-512" hashValue="VlgWStGO0tPfwON4tyyCxUbx1F4p1ZVUV4syYyYobp17mN4Oco9a8LeNdn3Ro0F58rRHoiLs0OGvdsgNaOVIEA==" saltValue="Z/eb1krE97CpQNzv4hThYQ==" spinCount="100000" sheet="1" objects="1" scenarios="1"/>
  <mergeCells count="3">
    <mergeCell ref="B5:H5"/>
    <mergeCell ref="A8:A12"/>
    <mergeCell ref="C20:G20"/>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48135"/>
  </sheetPr>
  <dimension ref="A1:AD1000"/>
  <sheetViews>
    <sheetView showGridLines="0" workbookViewId="0"/>
  </sheetViews>
  <sheetFormatPr defaultColWidth="14.44140625" defaultRowHeight="15" customHeight="1"/>
  <cols>
    <col min="1" max="1" width="27.88671875" customWidth="1"/>
    <col min="2" max="2" width="7.6640625" customWidth="1"/>
    <col min="3" max="4" width="12.6640625" customWidth="1"/>
    <col min="5" max="5" width="11.33203125" customWidth="1"/>
    <col min="6" max="7" width="12.6640625" customWidth="1"/>
    <col min="8"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ht="12" customHeight="1">
      <c r="A2" s="540" t="s">
        <v>698</v>
      </c>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12" customHeight="1">
      <c r="A3" s="1"/>
      <c r="B3" s="1"/>
      <c r="C3" s="1"/>
      <c r="D3" s="1"/>
      <c r="E3" s="1"/>
      <c r="F3" s="1"/>
      <c r="G3" s="28"/>
      <c r="H3" s="1"/>
      <c r="I3" s="1"/>
      <c r="J3" s="1"/>
      <c r="K3" s="1"/>
      <c r="L3" s="1"/>
      <c r="M3" s="1"/>
      <c r="N3" s="1"/>
      <c r="O3" s="1"/>
      <c r="P3" s="1"/>
      <c r="Q3" s="1"/>
      <c r="R3" s="1"/>
      <c r="S3" s="1"/>
      <c r="T3" s="1"/>
      <c r="U3" s="1"/>
      <c r="V3" s="1"/>
      <c r="W3" s="1"/>
      <c r="X3" s="1"/>
      <c r="Y3" s="1"/>
      <c r="Z3" s="1"/>
      <c r="AA3" s="1"/>
      <c r="AB3" s="1"/>
      <c r="AC3" s="1"/>
      <c r="AD3" s="1"/>
    </row>
    <row r="4" spans="1:30" ht="12" customHeight="1">
      <c r="A4" s="571" t="s">
        <v>699</v>
      </c>
      <c r="B4" s="571" t="s">
        <v>559</v>
      </c>
      <c r="C4" s="572" t="s">
        <v>76</v>
      </c>
      <c r="D4" s="572" t="s">
        <v>77</v>
      </c>
      <c r="E4" s="572" t="s">
        <v>78</v>
      </c>
      <c r="F4" s="573" t="s">
        <v>79</v>
      </c>
      <c r="G4" s="574"/>
      <c r="H4" s="14" t="s">
        <v>700</v>
      </c>
      <c r="I4" s="91"/>
      <c r="J4" s="575"/>
      <c r="K4" s="575"/>
      <c r="L4" s="575"/>
      <c r="M4" s="575"/>
      <c r="N4" s="575"/>
      <c r="O4" s="91"/>
      <c r="P4" s="1"/>
      <c r="Q4" s="1"/>
      <c r="R4" s="1"/>
      <c r="S4" s="1"/>
      <c r="T4" s="1"/>
      <c r="U4" s="1"/>
      <c r="V4" s="1"/>
      <c r="W4" s="1"/>
      <c r="X4" s="1"/>
      <c r="Y4" s="1"/>
      <c r="Z4" s="1"/>
      <c r="AA4" s="1"/>
      <c r="AB4" s="1"/>
      <c r="AC4" s="1"/>
      <c r="AD4" s="1"/>
    </row>
    <row r="5" spans="1:30" ht="12" customHeight="1">
      <c r="A5" s="2" t="str">
        <f t="shared" ref="A5:A12" si="0">IF(A17="", "", A17)</f>
        <v>Tours</v>
      </c>
      <c r="B5" s="130"/>
      <c r="C5" s="58">
        <f t="shared" ref="C5:C12" si="1">IF(SUM(C17:N17)&gt;0, SUM(C17:N17), "")</f>
        <v>200</v>
      </c>
      <c r="D5" s="58" t="str">
        <f t="shared" ref="D5:D12" si="2">IF(SUM(O17:Z17)&gt;0, SUM(O17:Z17), "")</f>
        <v/>
      </c>
      <c r="E5" s="58" t="str">
        <f t="shared" ref="E5:E12" si="3">IF(D5="", "", D5*(1+B5))</f>
        <v/>
      </c>
      <c r="F5" s="576" t="str">
        <f t="shared" ref="F5:F12" si="4">IF(E5="", "", E5*(1+B5))</f>
        <v/>
      </c>
      <c r="G5" s="577"/>
      <c r="H5" s="101" t="s">
        <v>701</v>
      </c>
      <c r="I5" s="91"/>
      <c r="J5" s="575"/>
      <c r="K5" s="575"/>
      <c r="L5" s="575"/>
      <c r="M5" s="575"/>
      <c r="N5" s="575"/>
      <c r="O5" s="91"/>
      <c r="P5" s="1"/>
      <c r="Q5" s="1"/>
      <c r="R5" s="1"/>
      <c r="S5" s="1"/>
      <c r="T5" s="1"/>
      <c r="U5" s="1"/>
      <c r="V5" s="1"/>
      <c r="W5" s="1"/>
      <c r="X5" s="1"/>
      <c r="Y5" s="1"/>
      <c r="Z5" s="1"/>
      <c r="AA5" s="1"/>
      <c r="AB5" s="1"/>
      <c r="AC5" s="1"/>
      <c r="AD5" s="1"/>
    </row>
    <row r="6" spans="1:30" ht="12" customHeight="1">
      <c r="A6" s="2" t="str">
        <f t="shared" si="0"/>
        <v>Workshops</v>
      </c>
      <c r="B6" s="130"/>
      <c r="C6" s="58" t="str">
        <f t="shared" si="1"/>
        <v/>
      </c>
      <c r="D6" s="58" t="str">
        <f t="shared" si="2"/>
        <v/>
      </c>
      <c r="E6" s="58" t="str">
        <f t="shared" si="3"/>
        <v/>
      </c>
      <c r="F6" s="576" t="str">
        <f t="shared" si="4"/>
        <v/>
      </c>
      <c r="G6" s="577"/>
      <c r="H6" s="91" t="s">
        <v>702</v>
      </c>
      <c r="I6" s="91"/>
      <c r="J6" s="575"/>
      <c r="K6" s="575"/>
      <c r="L6" s="575"/>
      <c r="M6" s="575"/>
      <c r="N6" s="575"/>
      <c r="O6" s="91"/>
      <c r="P6" s="1"/>
      <c r="Q6" s="1"/>
      <c r="R6" s="1"/>
      <c r="S6" s="1"/>
      <c r="T6" s="1"/>
      <c r="U6" s="1"/>
      <c r="V6" s="1"/>
      <c r="W6" s="1"/>
      <c r="X6" s="1"/>
      <c r="Y6" s="1"/>
      <c r="Z6" s="1"/>
      <c r="AA6" s="1"/>
      <c r="AB6" s="1"/>
      <c r="AC6" s="1"/>
      <c r="AD6" s="1"/>
    </row>
    <row r="7" spans="1:30" ht="12" customHeight="1">
      <c r="A7" s="2" t="str">
        <f t="shared" si="0"/>
        <v>Nutrients</v>
      </c>
      <c r="B7" s="130"/>
      <c r="C7" s="58" t="str">
        <f t="shared" si="1"/>
        <v/>
      </c>
      <c r="D7" s="58" t="str">
        <f t="shared" si="2"/>
        <v/>
      </c>
      <c r="E7" s="58" t="str">
        <f t="shared" si="3"/>
        <v/>
      </c>
      <c r="F7" s="576" t="str">
        <f t="shared" si="4"/>
        <v/>
      </c>
      <c r="G7" s="577"/>
      <c r="H7" s="91"/>
      <c r="I7" s="91"/>
      <c r="J7" s="575"/>
      <c r="K7" s="575"/>
      <c r="L7" s="575"/>
      <c r="M7" s="575"/>
      <c r="N7" s="575"/>
      <c r="O7" s="91"/>
      <c r="P7" s="1"/>
      <c r="Q7" s="1"/>
      <c r="R7" s="1"/>
      <c r="S7" s="1"/>
      <c r="T7" s="1"/>
      <c r="U7" s="1"/>
      <c r="V7" s="1"/>
      <c r="W7" s="1"/>
      <c r="X7" s="1"/>
      <c r="Y7" s="1"/>
      <c r="Z7" s="1"/>
      <c r="AA7" s="1"/>
      <c r="AB7" s="1"/>
      <c r="AC7" s="1"/>
      <c r="AD7" s="1"/>
    </row>
    <row r="8" spans="1:30" ht="12" customHeight="1">
      <c r="A8" s="2" t="str">
        <f t="shared" si="0"/>
        <v>Fingerlings</v>
      </c>
      <c r="B8" s="130"/>
      <c r="C8" s="58">
        <f t="shared" si="1"/>
        <v>75</v>
      </c>
      <c r="D8" s="58" t="str">
        <f t="shared" si="2"/>
        <v/>
      </c>
      <c r="E8" s="58" t="str">
        <f t="shared" si="3"/>
        <v/>
      </c>
      <c r="F8" s="576" t="str">
        <f t="shared" si="4"/>
        <v/>
      </c>
      <c r="G8" s="577"/>
      <c r="H8" s="91"/>
      <c r="I8" s="91"/>
      <c r="J8" s="575"/>
      <c r="K8" s="575"/>
      <c r="L8" s="575"/>
      <c r="M8" s="575"/>
      <c r="N8" s="575"/>
      <c r="O8" s="91"/>
      <c r="P8" s="1"/>
      <c r="Q8" s="1"/>
      <c r="R8" s="1"/>
      <c r="S8" s="1"/>
      <c r="T8" s="1"/>
      <c r="U8" s="1"/>
      <c r="V8" s="1"/>
      <c r="W8" s="1"/>
      <c r="X8" s="1"/>
      <c r="Y8" s="1"/>
      <c r="Z8" s="1"/>
      <c r="AA8" s="1"/>
      <c r="AB8" s="1"/>
      <c r="AC8" s="1"/>
      <c r="AD8" s="1"/>
    </row>
    <row r="9" spans="1:30" ht="12" customHeight="1">
      <c r="A9" s="2" t="str">
        <f t="shared" si="0"/>
        <v/>
      </c>
      <c r="B9" s="130"/>
      <c r="C9" s="58" t="str">
        <f t="shared" si="1"/>
        <v/>
      </c>
      <c r="D9" s="58" t="str">
        <f t="shared" si="2"/>
        <v/>
      </c>
      <c r="E9" s="58" t="str">
        <f t="shared" si="3"/>
        <v/>
      </c>
      <c r="F9" s="576" t="str">
        <f t="shared" si="4"/>
        <v/>
      </c>
      <c r="G9" s="577"/>
      <c r="H9" s="91"/>
      <c r="I9" s="91"/>
      <c r="J9" s="575"/>
      <c r="K9" s="575"/>
      <c r="L9" s="575"/>
      <c r="M9" s="575"/>
      <c r="N9" s="575"/>
      <c r="O9" s="91"/>
      <c r="P9" s="1"/>
      <c r="Q9" s="1"/>
      <c r="R9" s="1"/>
      <c r="S9" s="1"/>
      <c r="T9" s="1"/>
      <c r="U9" s="1"/>
      <c r="V9" s="1"/>
      <c r="W9" s="1"/>
      <c r="X9" s="1"/>
      <c r="Y9" s="1"/>
      <c r="Z9" s="1"/>
      <c r="AA9" s="1"/>
      <c r="AB9" s="1"/>
      <c r="AC9" s="1"/>
      <c r="AD9" s="1"/>
    </row>
    <row r="10" spans="1:30" ht="12" customHeight="1">
      <c r="A10" s="2" t="str">
        <f t="shared" si="0"/>
        <v>Nutrients</v>
      </c>
      <c r="B10" s="130"/>
      <c r="C10" s="58" t="str">
        <f t="shared" si="1"/>
        <v/>
      </c>
      <c r="D10" s="58" t="str">
        <f t="shared" si="2"/>
        <v/>
      </c>
      <c r="E10" s="58" t="str">
        <f t="shared" si="3"/>
        <v/>
      </c>
      <c r="F10" s="576" t="str">
        <f t="shared" si="4"/>
        <v/>
      </c>
      <c r="G10" s="577"/>
      <c r="H10" s="91"/>
      <c r="I10" s="91"/>
      <c r="J10" s="575"/>
      <c r="K10" s="575"/>
      <c r="L10" s="575"/>
      <c r="M10" s="575"/>
      <c r="N10" s="575"/>
      <c r="O10" s="91"/>
      <c r="P10" s="1"/>
      <c r="Q10" s="1"/>
      <c r="R10" s="1"/>
      <c r="S10" s="1"/>
      <c r="T10" s="1"/>
      <c r="U10" s="1"/>
      <c r="V10" s="1"/>
      <c r="W10" s="1"/>
      <c r="X10" s="1"/>
      <c r="Y10" s="1"/>
      <c r="Z10" s="1"/>
      <c r="AA10" s="1"/>
      <c r="AB10" s="1"/>
      <c r="AC10" s="1"/>
      <c r="AD10" s="1"/>
    </row>
    <row r="11" spans="1:30" ht="12" customHeight="1">
      <c r="A11" s="2" t="str">
        <f t="shared" si="0"/>
        <v/>
      </c>
      <c r="B11" s="130"/>
      <c r="C11" s="58" t="str">
        <f t="shared" si="1"/>
        <v/>
      </c>
      <c r="D11" s="58" t="str">
        <f t="shared" si="2"/>
        <v/>
      </c>
      <c r="E11" s="58" t="str">
        <f t="shared" si="3"/>
        <v/>
      </c>
      <c r="F11" s="576" t="str">
        <f t="shared" si="4"/>
        <v/>
      </c>
      <c r="G11" s="577"/>
      <c r="H11" s="91"/>
      <c r="I11" s="91"/>
      <c r="J11" s="575"/>
      <c r="K11" s="575"/>
      <c r="L11" s="575"/>
      <c r="M11" s="575"/>
      <c r="N11" s="575"/>
      <c r="O11" s="91"/>
      <c r="P11" s="1"/>
      <c r="Q11" s="1"/>
      <c r="R11" s="1"/>
      <c r="S11" s="1"/>
      <c r="T11" s="1"/>
      <c r="U11" s="1"/>
      <c r="V11" s="1"/>
      <c r="W11" s="1"/>
      <c r="X11" s="1"/>
      <c r="Y11" s="1"/>
      <c r="Z11" s="1"/>
      <c r="AA11" s="1"/>
      <c r="AB11" s="1"/>
      <c r="AC11" s="1"/>
      <c r="AD11" s="1"/>
    </row>
    <row r="12" spans="1:30" ht="12" customHeight="1">
      <c r="A12" s="2" t="str">
        <f t="shared" si="0"/>
        <v/>
      </c>
      <c r="B12" s="130"/>
      <c r="C12" s="58" t="str">
        <f t="shared" si="1"/>
        <v/>
      </c>
      <c r="D12" s="58" t="str">
        <f t="shared" si="2"/>
        <v/>
      </c>
      <c r="E12" s="58" t="str">
        <f t="shared" si="3"/>
        <v/>
      </c>
      <c r="F12" s="576" t="str">
        <f t="shared" si="4"/>
        <v/>
      </c>
      <c r="G12" s="577"/>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48" t="s">
        <v>703</v>
      </c>
      <c r="B13" s="578"/>
      <c r="C13" s="75">
        <f t="shared" ref="C13:F13" si="5">SUM(C5:C12)</f>
        <v>275</v>
      </c>
      <c r="D13" s="75">
        <f t="shared" si="5"/>
        <v>0</v>
      </c>
      <c r="E13" s="75">
        <f t="shared" si="5"/>
        <v>0</v>
      </c>
      <c r="F13" s="75">
        <f t="shared" si="5"/>
        <v>0</v>
      </c>
      <c r="G13" s="577"/>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14" t="s">
        <v>704</v>
      </c>
      <c r="B15" s="1"/>
      <c r="C15" s="579" t="s">
        <v>76</v>
      </c>
      <c r="D15" s="1"/>
      <c r="E15" s="1"/>
      <c r="F15" s="1"/>
      <c r="G15" s="1"/>
      <c r="H15" s="1"/>
      <c r="I15" s="1"/>
      <c r="J15" s="1"/>
      <c r="K15" s="1"/>
      <c r="L15" s="1"/>
      <c r="M15" s="1"/>
      <c r="N15" s="580"/>
      <c r="O15" s="1" t="s">
        <v>77</v>
      </c>
      <c r="P15" s="1"/>
      <c r="Q15" s="1"/>
      <c r="R15" s="1"/>
      <c r="S15" s="1"/>
      <c r="T15" s="1"/>
      <c r="U15" s="1"/>
      <c r="V15" s="1"/>
      <c r="W15" s="1"/>
      <c r="X15" s="1"/>
      <c r="Y15" s="1"/>
      <c r="Z15" s="1"/>
      <c r="AA15" s="91"/>
      <c r="AB15" s="91"/>
      <c r="AC15" s="91"/>
      <c r="AD15" s="91"/>
    </row>
    <row r="16" spans="1:30" ht="12" customHeight="1">
      <c r="A16" s="581" t="s">
        <v>705</v>
      </c>
      <c r="B16" s="582" t="s">
        <v>706</v>
      </c>
      <c r="C16" s="493">
        <f>'2 yr monthly cash flow'!B8</f>
        <v>6</v>
      </c>
      <c r="D16" s="583">
        <f>'2 yr monthly cash flow'!C8</f>
        <v>7</v>
      </c>
      <c r="E16" s="583">
        <f>'2 yr monthly cash flow'!D8</f>
        <v>8</v>
      </c>
      <c r="F16" s="583">
        <f>'2 yr monthly cash flow'!E8</f>
        <v>9</v>
      </c>
      <c r="G16" s="583">
        <f>'2 yr monthly cash flow'!F8</f>
        <v>10</v>
      </c>
      <c r="H16" s="583">
        <f>'2 yr monthly cash flow'!G8</f>
        <v>11</v>
      </c>
      <c r="I16" s="583">
        <f>'2 yr monthly cash flow'!H8</f>
        <v>12</v>
      </c>
      <c r="J16" s="583">
        <f>'2 yr monthly cash flow'!I8</f>
        <v>1</v>
      </c>
      <c r="K16" s="583">
        <f>'2 yr monthly cash flow'!J8</f>
        <v>2</v>
      </c>
      <c r="L16" s="583">
        <f>'2 yr monthly cash flow'!K8</f>
        <v>3</v>
      </c>
      <c r="M16" s="583">
        <f>'2 yr monthly cash flow'!L8</f>
        <v>4</v>
      </c>
      <c r="N16" s="375">
        <f>'2 yr monthly cash flow'!M8</f>
        <v>5</v>
      </c>
      <c r="O16" s="583">
        <f>'2 yr monthly cash flow'!N8</f>
        <v>6</v>
      </c>
      <c r="P16" s="583">
        <f>'2 yr monthly cash flow'!O8</f>
        <v>7</v>
      </c>
      <c r="Q16" s="583">
        <f>'2 yr monthly cash flow'!P8</f>
        <v>8</v>
      </c>
      <c r="R16" s="583">
        <f>'2 yr monthly cash flow'!Q8</f>
        <v>9</v>
      </c>
      <c r="S16" s="583">
        <f>'2 yr monthly cash flow'!R8</f>
        <v>10</v>
      </c>
      <c r="T16" s="583">
        <f>'2 yr monthly cash flow'!S8</f>
        <v>11</v>
      </c>
      <c r="U16" s="583">
        <f>'2 yr monthly cash flow'!T8</f>
        <v>12</v>
      </c>
      <c r="V16" s="583">
        <f>'2 yr monthly cash flow'!U8</f>
        <v>1</v>
      </c>
      <c r="W16" s="583">
        <f>'2 yr monthly cash flow'!V8</f>
        <v>2</v>
      </c>
      <c r="X16" s="583">
        <f>'2 yr monthly cash flow'!W8</f>
        <v>3</v>
      </c>
      <c r="Y16" s="583">
        <f>'2 yr monthly cash flow'!X8</f>
        <v>4</v>
      </c>
      <c r="Z16" s="583">
        <f>'2 yr monthly cash flow'!Y8</f>
        <v>5</v>
      </c>
      <c r="AA16" s="584"/>
      <c r="AB16" s="584"/>
      <c r="AC16" s="101"/>
      <c r="AD16" s="101"/>
    </row>
    <row r="17" spans="1:30" ht="12" customHeight="1">
      <c r="A17" s="126" t="s">
        <v>707</v>
      </c>
      <c r="B17" s="585"/>
      <c r="C17" s="57">
        <v>100</v>
      </c>
      <c r="D17" s="586">
        <v>100</v>
      </c>
      <c r="E17" s="586"/>
      <c r="F17" s="586"/>
      <c r="G17" s="586"/>
      <c r="H17" s="586"/>
      <c r="I17" s="586"/>
      <c r="J17" s="586"/>
      <c r="K17" s="586"/>
      <c r="L17" s="586"/>
      <c r="M17" s="586"/>
      <c r="N17" s="57"/>
      <c r="O17" s="586"/>
      <c r="P17" s="586"/>
      <c r="Q17" s="586"/>
      <c r="R17" s="586"/>
      <c r="S17" s="586"/>
      <c r="T17" s="586"/>
      <c r="U17" s="586"/>
      <c r="V17" s="586"/>
      <c r="W17" s="586"/>
      <c r="X17" s="586"/>
      <c r="Y17" s="586"/>
      <c r="Z17" s="586"/>
      <c r="AA17" s="423"/>
      <c r="AB17" s="423"/>
      <c r="AC17" s="1"/>
      <c r="AD17" s="1"/>
    </row>
    <row r="18" spans="1:30" ht="12" customHeight="1">
      <c r="A18" s="126" t="s">
        <v>708</v>
      </c>
      <c r="B18" s="585"/>
      <c r="C18" s="57"/>
      <c r="D18" s="586"/>
      <c r="E18" s="57"/>
      <c r="F18" s="57"/>
      <c r="G18" s="57"/>
      <c r="H18" s="57"/>
      <c r="I18" s="57"/>
      <c r="J18" s="57"/>
      <c r="K18" s="57"/>
      <c r="L18" s="57"/>
      <c r="M18" s="57"/>
      <c r="N18" s="57"/>
      <c r="O18" s="586"/>
      <c r="P18" s="57"/>
      <c r="Q18" s="57"/>
      <c r="R18" s="57"/>
      <c r="S18" s="57"/>
      <c r="T18" s="57"/>
      <c r="U18" s="57"/>
      <c r="V18" s="57"/>
      <c r="W18" s="57"/>
      <c r="X18" s="57"/>
      <c r="Y18" s="57"/>
      <c r="Z18" s="57"/>
      <c r="AA18" s="423"/>
      <c r="AB18" s="423"/>
      <c r="AC18" s="1"/>
      <c r="AD18" s="1"/>
    </row>
    <row r="19" spans="1:30" ht="12" customHeight="1">
      <c r="A19" s="126" t="s">
        <v>709</v>
      </c>
      <c r="B19" s="585"/>
      <c r="C19" s="57"/>
      <c r="D19" s="586"/>
      <c r="E19" s="586"/>
      <c r="F19" s="57"/>
      <c r="G19" s="57"/>
      <c r="H19" s="57"/>
      <c r="I19" s="57"/>
      <c r="J19" s="57"/>
      <c r="K19" s="57"/>
      <c r="L19" s="57"/>
      <c r="M19" s="57"/>
      <c r="N19" s="57"/>
      <c r="O19" s="586"/>
      <c r="P19" s="57"/>
      <c r="Q19" s="586"/>
      <c r="R19" s="57"/>
      <c r="S19" s="57"/>
      <c r="T19" s="57"/>
      <c r="U19" s="57"/>
      <c r="V19" s="57"/>
      <c r="W19" s="57"/>
      <c r="X19" s="57"/>
      <c r="Y19" s="57"/>
      <c r="Z19" s="57"/>
      <c r="AA19" s="1"/>
      <c r="AB19" s="1"/>
      <c r="AC19" s="1"/>
      <c r="AD19" s="1"/>
    </row>
    <row r="20" spans="1:30" ht="12" customHeight="1">
      <c r="A20" s="126" t="s">
        <v>238</v>
      </c>
      <c r="B20" s="585"/>
      <c r="C20" s="57"/>
      <c r="D20" s="586">
        <v>25</v>
      </c>
      <c r="E20" s="586"/>
      <c r="F20" s="586"/>
      <c r="G20" s="586">
        <v>25</v>
      </c>
      <c r="H20" s="586"/>
      <c r="I20" s="586"/>
      <c r="J20" s="586">
        <v>25</v>
      </c>
      <c r="K20" s="586"/>
      <c r="L20" s="586"/>
      <c r="M20" s="586"/>
      <c r="N20" s="57"/>
      <c r="O20" s="586"/>
      <c r="P20" s="586"/>
      <c r="Q20" s="586"/>
      <c r="R20" s="586"/>
      <c r="S20" s="586"/>
      <c r="T20" s="586"/>
      <c r="U20" s="586"/>
      <c r="V20" s="586"/>
      <c r="W20" s="586"/>
      <c r="X20" s="586"/>
      <c r="Y20" s="586"/>
      <c r="Z20" s="586"/>
      <c r="AA20" s="1"/>
      <c r="AB20" s="1"/>
      <c r="AC20" s="1"/>
      <c r="AD20" s="1"/>
    </row>
    <row r="21" spans="1:30" ht="12" customHeight="1">
      <c r="A21" s="126"/>
      <c r="B21" s="585"/>
      <c r="C21" s="57"/>
      <c r="D21" s="586"/>
      <c r="E21" s="57"/>
      <c r="F21" s="57"/>
      <c r="G21" s="57"/>
      <c r="H21" s="57"/>
      <c r="I21" s="57"/>
      <c r="J21" s="57"/>
      <c r="K21" s="57"/>
      <c r="L21" s="57"/>
      <c r="M21" s="57"/>
      <c r="N21" s="57"/>
      <c r="O21" s="586"/>
      <c r="P21" s="57"/>
      <c r="Q21" s="57"/>
      <c r="R21" s="57"/>
      <c r="S21" s="57"/>
      <c r="T21" s="57"/>
      <c r="U21" s="57"/>
      <c r="V21" s="57"/>
      <c r="W21" s="57"/>
      <c r="X21" s="57"/>
      <c r="Y21" s="57"/>
      <c r="Z21" s="57"/>
      <c r="AA21" s="1"/>
      <c r="AB21" s="1"/>
      <c r="AC21" s="1"/>
      <c r="AD21" s="1"/>
    </row>
    <row r="22" spans="1:30" ht="12" customHeight="1">
      <c r="A22" s="126" t="s">
        <v>709</v>
      </c>
      <c r="B22" s="585"/>
      <c r="C22" s="57"/>
      <c r="D22" s="586"/>
      <c r="E22" s="57"/>
      <c r="F22" s="57"/>
      <c r="G22" s="57"/>
      <c r="H22" s="57"/>
      <c r="I22" s="57"/>
      <c r="J22" s="57"/>
      <c r="K22" s="57"/>
      <c r="L22" s="57"/>
      <c r="M22" s="57"/>
      <c r="N22" s="57"/>
      <c r="O22" s="586"/>
      <c r="P22" s="57"/>
      <c r="Q22" s="57"/>
      <c r="R22" s="57"/>
      <c r="S22" s="57"/>
      <c r="T22" s="57"/>
      <c r="U22" s="57"/>
      <c r="V22" s="57"/>
      <c r="W22" s="57"/>
      <c r="X22" s="57"/>
      <c r="Y22" s="57"/>
      <c r="Z22" s="57"/>
      <c r="AA22" s="1"/>
      <c r="AB22" s="1"/>
      <c r="AC22" s="1"/>
      <c r="AD22" s="1"/>
    </row>
    <row r="23" spans="1:30" ht="12" customHeight="1">
      <c r="A23" s="126"/>
      <c r="B23" s="585"/>
      <c r="C23" s="57"/>
      <c r="D23" s="586"/>
      <c r="E23" s="57"/>
      <c r="F23" s="57"/>
      <c r="G23" s="57"/>
      <c r="H23" s="57"/>
      <c r="I23" s="57"/>
      <c r="J23" s="57"/>
      <c r="K23" s="57"/>
      <c r="L23" s="57"/>
      <c r="M23" s="57"/>
      <c r="N23" s="57"/>
      <c r="O23" s="586"/>
      <c r="P23" s="57"/>
      <c r="Q23" s="57"/>
      <c r="R23" s="57"/>
      <c r="S23" s="57"/>
      <c r="T23" s="57"/>
      <c r="U23" s="57"/>
      <c r="V23" s="57"/>
      <c r="W23" s="57"/>
      <c r="X23" s="57"/>
      <c r="Y23" s="57"/>
      <c r="Z23" s="57"/>
      <c r="AA23" s="1"/>
      <c r="AB23" s="1"/>
      <c r="AC23" s="1"/>
      <c r="AD23" s="1"/>
    </row>
    <row r="24" spans="1:30" ht="12" customHeight="1">
      <c r="A24" s="126"/>
      <c r="B24" s="585"/>
      <c r="C24" s="57"/>
      <c r="D24" s="586"/>
      <c r="E24" s="57"/>
      <c r="F24" s="57"/>
      <c r="G24" s="57"/>
      <c r="H24" s="57"/>
      <c r="I24" s="57"/>
      <c r="J24" s="57"/>
      <c r="K24" s="57"/>
      <c r="L24" s="57"/>
      <c r="M24" s="57"/>
      <c r="N24" s="57"/>
      <c r="O24" s="586"/>
      <c r="P24" s="57"/>
      <c r="Q24" s="57"/>
      <c r="R24" s="57"/>
      <c r="S24" s="57"/>
      <c r="T24" s="57"/>
      <c r="U24" s="57"/>
      <c r="V24" s="57"/>
      <c r="W24" s="57"/>
      <c r="X24" s="57"/>
      <c r="Y24" s="57"/>
      <c r="Z24" s="57"/>
      <c r="AA24" s="1"/>
      <c r="AB24" s="1"/>
      <c r="AC24" s="1"/>
      <c r="AD24" s="1"/>
    </row>
    <row r="25" spans="1:30" ht="12" customHeight="1">
      <c r="A25" s="48" t="s">
        <v>568</v>
      </c>
      <c r="B25" s="587"/>
      <c r="C25" s="588">
        <f t="shared" ref="C25:Z25" si="6">SUM(C17:C24)</f>
        <v>100</v>
      </c>
      <c r="D25" s="589">
        <f t="shared" si="6"/>
        <v>125</v>
      </c>
      <c r="E25" s="588">
        <f t="shared" si="6"/>
        <v>0</v>
      </c>
      <c r="F25" s="588">
        <f t="shared" si="6"/>
        <v>0</v>
      </c>
      <c r="G25" s="588">
        <f t="shared" si="6"/>
        <v>25</v>
      </c>
      <c r="H25" s="588">
        <f t="shared" si="6"/>
        <v>0</v>
      </c>
      <c r="I25" s="588">
        <f t="shared" si="6"/>
        <v>0</v>
      </c>
      <c r="J25" s="588">
        <f t="shared" si="6"/>
        <v>25</v>
      </c>
      <c r="K25" s="588">
        <f t="shared" si="6"/>
        <v>0</v>
      </c>
      <c r="L25" s="588">
        <f t="shared" si="6"/>
        <v>0</v>
      </c>
      <c r="M25" s="588">
        <f t="shared" si="6"/>
        <v>0</v>
      </c>
      <c r="N25" s="588">
        <f t="shared" si="6"/>
        <v>0</v>
      </c>
      <c r="O25" s="589">
        <f t="shared" si="6"/>
        <v>0</v>
      </c>
      <c r="P25" s="588">
        <f t="shared" si="6"/>
        <v>0</v>
      </c>
      <c r="Q25" s="588">
        <f t="shared" si="6"/>
        <v>0</v>
      </c>
      <c r="R25" s="588">
        <f t="shared" si="6"/>
        <v>0</v>
      </c>
      <c r="S25" s="588">
        <f t="shared" si="6"/>
        <v>0</v>
      </c>
      <c r="T25" s="588">
        <f t="shared" si="6"/>
        <v>0</v>
      </c>
      <c r="U25" s="588">
        <f t="shared" si="6"/>
        <v>0</v>
      </c>
      <c r="V25" s="588">
        <f t="shared" si="6"/>
        <v>0</v>
      </c>
      <c r="W25" s="588">
        <f t="shared" si="6"/>
        <v>0</v>
      </c>
      <c r="X25" s="588">
        <f t="shared" si="6"/>
        <v>0</v>
      </c>
      <c r="Y25" s="588">
        <f t="shared" si="6"/>
        <v>0</v>
      </c>
      <c r="Z25" s="588">
        <f t="shared" si="6"/>
        <v>0</v>
      </c>
      <c r="AA25" s="1"/>
      <c r="AB25" s="1"/>
      <c r="AC25" s="1"/>
      <c r="AD25" s="1"/>
    </row>
    <row r="26" spans="1:30"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sheetProtection algorithmName="SHA-512" hashValue="YkI2y4ZtzEzwGuyDXGV0vpPGM2g4dIHrhbFbHpUiOsZgq+cytYv1hHOD0VxOG/0SAgpmgJJqwsApmX+G9xB9Og==" saltValue="RkOUvtVc8W6VPFCbo6UbbQ==" spinCount="100000" sheet="1" objects="1" scenarios="1"/>
  <pageMargins left="0.75" right="0.75" top="1" bottom="1" header="0" footer="0"/>
  <pageSetup scale="73"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A1000"/>
  <sheetViews>
    <sheetView showGridLines="0" workbookViewId="0"/>
  </sheetViews>
  <sheetFormatPr defaultColWidth="14.44140625" defaultRowHeight="15" customHeight="1"/>
  <cols>
    <col min="1" max="1" width="3.88671875" customWidth="1"/>
    <col min="2" max="2" width="32.6640625" customWidth="1"/>
    <col min="3" max="3" width="8.5546875" customWidth="1"/>
    <col min="4" max="4" width="8.6640625" customWidth="1"/>
    <col min="5" max="9" width="12.6640625" customWidth="1"/>
    <col min="10" max="11" width="8.6640625" customWidth="1"/>
    <col min="12" max="12" width="10.33203125" customWidth="1"/>
    <col min="13" max="27" width="8.6640625" customWidth="1"/>
  </cols>
  <sheetData>
    <row r="1" spans="1:27" ht="12" customHeight="1">
      <c r="A1" s="1"/>
      <c r="B1" s="1"/>
      <c r="C1" s="590"/>
      <c r="D1" s="1"/>
      <c r="E1" s="1"/>
      <c r="F1" s="1"/>
      <c r="G1" s="1"/>
      <c r="H1" s="1"/>
      <c r="I1" s="1"/>
      <c r="J1" s="1"/>
      <c r="K1" s="1"/>
      <c r="L1" s="1"/>
      <c r="M1" s="1"/>
      <c r="N1" s="1"/>
      <c r="O1" s="1"/>
      <c r="P1" s="1"/>
      <c r="Q1" s="1"/>
      <c r="R1" s="1"/>
      <c r="S1" s="1"/>
      <c r="T1" s="1"/>
      <c r="U1" s="1"/>
      <c r="V1" s="1"/>
      <c r="W1" s="1"/>
      <c r="X1" s="1"/>
      <c r="Y1" s="1"/>
      <c r="Z1" s="1"/>
      <c r="AA1" s="1"/>
    </row>
    <row r="2" spans="1:27" ht="18" customHeight="1">
      <c r="A2" s="1"/>
      <c r="B2" s="540" t="s">
        <v>710</v>
      </c>
      <c r="C2" s="590"/>
      <c r="D2" s="1"/>
      <c r="E2" s="467"/>
      <c r="F2" s="1"/>
      <c r="G2" s="1"/>
      <c r="H2" s="1"/>
      <c r="I2" s="1"/>
      <c r="J2" s="1"/>
      <c r="K2" s="1"/>
      <c r="L2" s="1"/>
      <c r="M2" s="1"/>
      <c r="N2" s="1"/>
      <c r="O2" s="1"/>
      <c r="P2" s="1"/>
      <c r="Q2" s="1"/>
      <c r="R2" s="1"/>
      <c r="S2" s="1"/>
      <c r="T2" s="1"/>
      <c r="U2" s="1"/>
      <c r="V2" s="1"/>
      <c r="W2" s="1"/>
      <c r="X2" s="1"/>
      <c r="Y2" s="1"/>
      <c r="Z2" s="1"/>
      <c r="AA2" s="1"/>
    </row>
    <row r="3" spans="1:27" ht="12" customHeight="1">
      <c r="A3" s="1"/>
      <c r="B3" s="1"/>
      <c r="C3" s="590"/>
      <c r="D3" s="1"/>
      <c r="E3" s="1"/>
      <c r="F3" s="1"/>
      <c r="G3" s="1"/>
      <c r="H3" s="1"/>
      <c r="I3" s="28"/>
      <c r="J3" s="1"/>
      <c r="K3" s="1"/>
      <c r="L3" s="1"/>
      <c r="M3" s="1"/>
      <c r="N3" s="1"/>
      <c r="O3" s="1"/>
      <c r="P3" s="1"/>
      <c r="Q3" s="1"/>
      <c r="R3" s="1"/>
      <c r="S3" s="1"/>
      <c r="T3" s="1"/>
      <c r="U3" s="1"/>
      <c r="V3" s="1"/>
      <c r="W3" s="1"/>
      <c r="X3" s="1"/>
      <c r="Y3" s="1"/>
      <c r="Z3" s="1"/>
      <c r="AA3" s="1"/>
    </row>
    <row r="4" spans="1:27" ht="12" customHeight="1">
      <c r="A4" s="1"/>
      <c r="B4" s="591" t="s">
        <v>711</v>
      </c>
      <c r="C4" s="592" t="s">
        <v>559</v>
      </c>
      <c r="D4" s="593" t="s">
        <v>76</v>
      </c>
      <c r="E4" s="593" t="s">
        <v>77</v>
      </c>
      <c r="F4" s="593" t="s">
        <v>78</v>
      </c>
      <c r="G4" s="593" t="s">
        <v>79</v>
      </c>
      <c r="H4" s="1"/>
      <c r="I4" s="14" t="s">
        <v>700</v>
      </c>
      <c r="J4" s="594"/>
      <c r="K4" s="594"/>
      <c r="L4" s="594"/>
      <c r="M4" s="594"/>
      <c r="N4" s="1"/>
      <c r="O4" s="1"/>
      <c r="P4" s="1"/>
      <c r="Q4" s="1"/>
      <c r="R4" s="1"/>
      <c r="S4" s="1"/>
      <c r="T4" s="1"/>
      <c r="U4" s="1"/>
      <c r="V4" s="1"/>
      <c r="W4" s="1"/>
      <c r="X4" s="1"/>
      <c r="Y4" s="1"/>
      <c r="Z4" s="1"/>
      <c r="AA4" s="1"/>
    </row>
    <row r="5" spans="1:27" ht="12" customHeight="1">
      <c r="A5" s="1"/>
      <c r="B5" s="595" t="s">
        <v>712</v>
      </c>
      <c r="C5" s="596"/>
      <c r="D5" s="58">
        <f>SUM(D14:O16)</f>
        <v>101.92</v>
      </c>
      <c r="E5" s="58">
        <f>SUM(P14:AA16)</f>
        <v>101.92</v>
      </c>
      <c r="F5" s="58">
        <f t="shared" ref="F5:F7" si="0">E5*(1+C5)</f>
        <v>101.92</v>
      </c>
      <c r="G5" s="58">
        <f t="shared" ref="G5:G7" si="1">F5*(1+C5)</f>
        <v>101.92</v>
      </c>
      <c r="H5" s="1"/>
      <c r="I5" s="594" t="s">
        <v>713</v>
      </c>
      <c r="J5" s="594"/>
      <c r="K5" s="594"/>
      <c r="L5" s="594"/>
      <c r="M5" s="594"/>
      <c r="N5" s="1"/>
      <c r="O5" s="1"/>
      <c r="P5" s="1"/>
      <c r="Q5" s="1"/>
      <c r="R5" s="1"/>
      <c r="S5" s="1"/>
      <c r="T5" s="1"/>
      <c r="U5" s="1"/>
      <c r="V5" s="1"/>
      <c r="W5" s="1"/>
      <c r="X5" s="1"/>
      <c r="Y5" s="1"/>
      <c r="Z5" s="1"/>
      <c r="AA5" s="1"/>
    </row>
    <row r="6" spans="1:27" ht="12" customHeight="1">
      <c r="A6" s="1"/>
      <c r="B6" s="595" t="s">
        <v>714</v>
      </c>
      <c r="C6" s="596"/>
      <c r="D6" s="58">
        <f>SUM(D18:O20)</f>
        <v>0</v>
      </c>
      <c r="E6" s="58">
        <f>SUM(P18:AA20)</f>
        <v>0</v>
      </c>
      <c r="F6" s="58">
        <f t="shared" si="0"/>
        <v>0</v>
      </c>
      <c r="G6" s="58">
        <f t="shared" si="1"/>
        <v>0</v>
      </c>
      <c r="H6" s="1"/>
      <c r="I6" s="594" t="s">
        <v>715</v>
      </c>
      <c r="J6" s="594"/>
      <c r="K6" s="594"/>
      <c r="L6" s="594"/>
      <c r="M6" s="594"/>
      <c r="N6" s="1"/>
      <c r="O6" s="1"/>
      <c r="P6" s="1"/>
      <c r="Q6" s="1"/>
      <c r="R6" s="1"/>
      <c r="S6" s="1"/>
      <c r="T6" s="1"/>
      <c r="U6" s="1"/>
      <c r="V6" s="1"/>
      <c r="W6" s="1"/>
      <c r="X6" s="1"/>
      <c r="Y6" s="1"/>
      <c r="Z6" s="1"/>
      <c r="AA6" s="1"/>
    </row>
    <row r="7" spans="1:27" ht="12" customHeight="1">
      <c r="A7" s="1"/>
      <c r="B7" s="595" t="s">
        <v>716</v>
      </c>
      <c r="C7" s="596"/>
      <c r="D7" s="58">
        <f>SUM(D22:O25)</f>
        <v>0</v>
      </c>
      <c r="E7" s="58">
        <f>SUM(P22:AA25)</f>
        <v>0</v>
      </c>
      <c r="F7" s="58">
        <f t="shared" si="0"/>
        <v>0</v>
      </c>
      <c r="G7" s="58">
        <f t="shared" si="1"/>
        <v>0</v>
      </c>
      <c r="H7" s="1"/>
      <c r="I7" s="594"/>
      <c r="J7" s="594"/>
      <c r="K7" s="594"/>
      <c r="L7" s="594"/>
      <c r="M7" s="594"/>
      <c r="N7" s="1"/>
      <c r="O7" s="1"/>
      <c r="P7" s="1"/>
      <c r="Q7" s="1"/>
      <c r="R7" s="1"/>
      <c r="S7" s="1"/>
      <c r="T7" s="1"/>
      <c r="U7" s="1"/>
      <c r="V7" s="1"/>
      <c r="W7" s="1"/>
      <c r="X7" s="1"/>
      <c r="Y7" s="1"/>
      <c r="Z7" s="1"/>
      <c r="AA7" s="1"/>
    </row>
    <row r="8" spans="1:27" ht="12" customHeight="1">
      <c r="A8" s="1"/>
      <c r="B8" s="48" t="s">
        <v>703</v>
      </c>
      <c r="C8" s="48"/>
      <c r="D8" s="75">
        <f t="shared" ref="D8:G8" si="2">SUM(D5:D7)</f>
        <v>101.92</v>
      </c>
      <c r="E8" s="75">
        <f t="shared" si="2"/>
        <v>101.92</v>
      </c>
      <c r="F8" s="75">
        <f t="shared" si="2"/>
        <v>101.92</v>
      </c>
      <c r="G8" s="75">
        <f t="shared" si="2"/>
        <v>101.92</v>
      </c>
      <c r="H8" s="1"/>
      <c r="I8" s="594"/>
      <c r="J8" s="594"/>
      <c r="K8" s="594"/>
      <c r="L8" s="594"/>
      <c r="M8" s="594"/>
      <c r="N8" s="1"/>
      <c r="O8" s="1"/>
      <c r="P8" s="1"/>
      <c r="Q8" s="1"/>
      <c r="R8" s="1"/>
      <c r="S8" s="1"/>
      <c r="T8" s="1"/>
      <c r="U8" s="1"/>
      <c r="V8" s="1"/>
      <c r="W8" s="1"/>
      <c r="X8" s="1"/>
      <c r="Y8" s="1"/>
      <c r="Z8" s="1"/>
      <c r="AA8" s="1"/>
    </row>
    <row r="9" spans="1:27" ht="12" customHeight="1">
      <c r="A9" s="1"/>
      <c r="B9" s="1"/>
      <c r="C9" s="590"/>
      <c r="D9" s="1"/>
      <c r="E9" s="1"/>
      <c r="F9" s="1"/>
      <c r="G9" s="1"/>
      <c r="H9" s="1"/>
      <c r="I9" s="1"/>
      <c r="J9" s="1"/>
      <c r="K9" s="1"/>
      <c r="L9" s="1"/>
      <c r="M9" s="1"/>
      <c r="N9" s="1"/>
      <c r="O9" s="1"/>
      <c r="P9" s="1"/>
      <c r="Q9" s="1"/>
      <c r="R9" s="1"/>
      <c r="S9" s="1"/>
      <c r="T9" s="1"/>
      <c r="U9" s="1"/>
      <c r="V9" s="1"/>
      <c r="W9" s="1"/>
      <c r="X9" s="1"/>
      <c r="Y9" s="1"/>
      <c r="Z9" s="1"/>
      <c r="AA9" s="1"/>
    </row>
    <row r="10" spans="1:27" ht="12" customHeight="1">
      <c r="A10" s="1"/>
      <c r="B10" s="1"/>
      <c r="C10" s="597"/>
      <c r="D10" s="6" t="s">
        <v>76</v>
      </c>
      <c r="E10" s="6"/>
      <c r="F10" s="1"/>
      <c r="G10" s="1"/>
      <c r="H10" s="1"/>
      <c r="I10" s="1"/>
      <c r="J10" s="1"/>
      <c r="K10" s="1"/>
      <c r="L10" s="1"/>
      <c r="M10" s="1"/>
      <c r="N10" s="1"/>
      <c r="O10" s="598"/>
      <c r="P10" s="599" t="s">
        <v>77</v>
      </c>
      <c r="Q10" s="1"/>
      <c r="R10" s="1"/>
      <c r="S10" s="1"/>
      <c r="T10" s="1"/>
      <c r="U10" s="1"/>
      <c r="V10" s="1"/>
      <c r="W10" s="1"/>
      <c r="X10" s="1"/>
      <c r="Y10" s="1"/>
      <c r="Z10" s="1"/>
      <c r="AA10" s="1"/>
    </row>
    <row r="11" spans="1:27" ht="12" customHeight="1">
      <c r="A11" s="1"/>
      <c r="B11" s="600" t="s">
        <v>717</v>
      </c>
      <c r="C11" s="601"/>
      <c r="D11" s="602">
        <f>'2 yr monthly cash flow'!B8</f>
        <v>6</v>
      </c>
      <c r="E11" s="375">
        <f>'2 yr monthly cash flow'!C8</f>
        <v>7</v>
      </c>
      <c r="F11" s="375">
        <f>'2 yr monthly cash flow'!D8</f>
        <v>8</v>
      </c>
      <c r="G11" s="375">
        <f>'2 yr monthly cash flow'!E8</f>
        <v>9</v>
      </c>
      <c r="H11" s="375">
        <f>'2 yr monthly cash flow'!F8</f>
        <v>10</v>
      </c>
      <c r="I11" s="375">
        <f>'2 yr monthly cash flow'!G8</f>
        <v>11</v>
      </c>
      <c r="J11" s="375">
        <f>'2 yr monthly cash flow'!H8</f>
        <v>12</v>
      </c>
      <c r="K11" s="375">
        <f>'2 yr monthly cash flow'!I8</f>
        <v>1</v>
      </c>
      <c r="L11" s="375">
        <f>'2 yr monthly cash flow'!J8</f>
        <v>2</v>
      </c>
      <c r="M11" s="375">
        <f>'2 yr monthly cash flow'!K8</f>
        <v>3</v>
      </c>
      <c r="N11" s="375">
        <f>'2 yr monthly cash flow'!L8</f>
        <v>4</v>
      </c>
      <c r="O11" s="603">
        <f>'2 yr monthly cash flow'!M8</f>
        <v>5</v>
      </c>
      <c r="P11" s="604">
        <f>'2 yr monthly cash flow'!N8</f>
        <v>6</v>
      </c>
      <c r="Q11" s="375">
        <f>'2 yr monthly cash flow'!O8</f>
        <v>7</v>
      </c>
      <c r="R11" s="375">
        <f>'2 yr monthly cash flow'!P8</f>
        <v>8</v>
      </c>
      <c r="S11" s="375">
        <f>'2 yr monthly cash flow'!Q8</f>
        <v>9</v>
      </c>
      <c r="T11" s="375">
        <f>'2 yr monthly cash flow'!R8</f>
        <v>10</v>
      </c>
      <c r="U11" s="375">
        <f>'2 yr monthly cash flow'!S8</f>
        <v>11</v>
      </c>
      <c r="V11" s="375">
        <f>'2 yr monthly cash flow'!T8</f>
        <v>12</v>
      </c>
      <c r="W11" s="375">
        <f>'2 yr monthly cash flow'!U8</f>
        <v>1</v>
      </c>
      <c r="X11" s="375">
        <f>'2 yr monthly cash flow'!V8</f>
        <v>2</v>
      </c>
      <c r="Y11" s="375">
        <f>'2 yr monthly cash flow'!W8</f>
        <v>3</v>
      </c>
      <c r="Z11" s="375">
        <f>'2 yr monthly cash flow'!X8</f>
        <v>4</v>
      </c>
      <c r="AA11" s="375">
        <f>'2 yr monthly cash flow'!Y8</f>
        <v>5</v>
      </c>
    </row>
    <row r="12" spans="1:27" ht="12" customHeight="1">
      <c r="A12" s="1"/>
      <c r="B12" s="605" t="s">
        <v>718</v>
      </c>
      <c r="C12" s="606"/>
      <c r="D12" s="607"/>
      <c r="E12" s="608"/>
      <c r="F12" s="608"/>
      <c r="G12" s="608"/>
      <c r="H12" s="608"/>
      <c r="I12" s="609"/>
      <c r="J12" s="609"/>
      <c r="K12" s="2"/>
      <c r="L12" s="609"/>
      <c r="M12" s="609"/>
      <c r="N12" s="609"/>
      <c r="O12" s="610"/>
      <c r="P12" s="611"/>
      <c r="Q12" s="609"/>
      <c r="R12" s="609"/>
      <c r="S12" s="609"/>
      <c r="T12" s="609"/>
      <c r="U12" s="609"/>
      <c r="V12" s="609"/>
      <c r="W12" s="609"/>
      <c r="X12" s="609"/>
      <c r="Y12" s="609"/>
      <c r="Z12" s="609"/>
      <c r="AA12" s="609"/>
    </row>
    <row r="13" spans="1:27" ht="12" customHeight="1">
      <c r="A13" s="1"/>
      <c r="B13" s="4" t="s">
        <v>468</v>
      </c>
      <c r="C13" s="612"/>
      <c r="D13" s="613"/>
      <c r="E13" s="500"/>
      <c r="F13" s="500"/>
      <c r="G13" s="500"/>
      <c r="H13" s="500"/>
      <c r="I13" s="500"/>
      <c r="J13" s="500"/>
      <c r="K13" s="500"/>
      <c r="L13" s="500"/>
      <c r="M13" s="500"/>
      <c r="N13" s="500"/>
      <c r="O13" s="501"/>
      <c r="P13" s="613"/>
      <c r="Q13" s="500"/>
      <c r="R13" s="500"/>
      <c r="S13" s="500"/>
      <c r="T13" s="500"/>
      <c r="U13" s="500"/>
      <c r="V13" s="500"/>
      <c r="W13" s="500"/>
      <c r="X13" s="500"/>
      <c r="Y13" s="500"/>
      <c r="Z13" s="500"/>
      <c r="AA13" s="500"/>
    </row>
    <row r="14" spans="1:27" ht="12" customHeight="1">
      <c r="A14" s="1"/>
      <c r="B14" s="2" t="s">
        <v>719</v>
      </c>
      <c r="C14" s="612"/>
      <c r="D14" s="613">
        <f>IFERROR(LOOKUP(D11,$B$33:$B$44,$C$33:$C$44),0)</f>
        <v>2.4266666666666667</v>
      </c>
      <c r="E14" s="500">
        <f t="shared" ref="E14:O14" si="3">LOOKUP(E11, $B$33:$B$44, $C$33:$C$44)</f>
        <v>2.4266666666666667</v>
      </c>
      <c r="F14" s="500">
        <f t="shared" si="3"/>
        <v>2.4266666666666667</v>
      </c>
      <c r="G14" s="500">
        <f t="shared" si="3"/>
        <v>2.4266666666666667</v>
      </c>
      <c r="H14" s="500">
        <f t="shared" si="3"/>
        <v>0</v>
      </c>
      <c r="I14" s="500">
        <f t="shared" si="3"/>
        <v>0</v>
      </c>
      <c r="J14" s="500">
        <f t="shared" si="3"/>
        <v>0</v>
      </c>
      <c r="K14" s="500">
        <f t="shared" si="3"/>
        <v>0</v>
      </c>
      <c r="L14" s="500">
        <f t="shared" si="3"/>
        <v>0</v>
      </c>
      <c r="M14" s="500">
        <f t="shared" si="3"/>
        <v>0</v>
      </c>
      <c r="N14" s="500">
        <f t="shared" si="3"/>
        <v>2.4266666666666667</v>
      </c>
      <c r="O14" s="501">
        <f t="shared" si="3"/>
        <v>2.4266666666666667</v>
      </c>
      <c r="P14" s="613">
        <f>IFERROR(LOOKUP(P11,$B$33:$B$44,$C$33:$C$44),0)</f>
        <v>2.4266666666666667</v>
      </c>
      <c r="Q14" s="500">
        <f t="shared" ref="Q14:AA14" si="4">LOOKUP(Q11, $B$33:$B$44, $C$33:$C$44)</f>
        <v>2.4266666666666667</v>
      </c>
      <c r="R14" s="500">
        <f t="shared" si="4"/>
        <v>2.4266666666666667</v>
      </c>
      <c r="S14" s="500">
        <f t="shared" si="4"/>
        <v>2.4266666666666667</v>
      </c>
      <c r="T14" s="500">
        <f t="shared" si="4"/>
        <v>0</v>
      </c>
      <c r="U14" s="500">
        <f t="shared" si="4"/>
        <v>0</v>
      </c>
      <c r="V14" s="500">
        <f t="shared" si="4"/>
        <v>0</v>
      </c>
      <c r="W14" s="500">
        <f t="shared" si="4"/>
        <v>0</v>
      </c>
      <c r="X14" s="500">
        <f t="shared" si="4"/>
        <v>0</v>
      </c>
      <c r="Y14" s="500">
        <f t="shared" si="4"/>
        <v>0</v>
      </c>
      <c r="Z14" s="500">
        <f t="shared" si="4"/>
        <v>2.4266666666666667</v>
      </c>
      <c r="AA14" s="500">
        <f t="shared" si="4"/>
        <v>2.4266666666666667</v>
      </c>
    </row>
    <row r="15" spans="1:27" ht="12" customHeight="1">
      <c r="A15" s="1"/>
      <c r="B15" s="2" t="s">
        <v>720</v>
      </c>
      <c r="C15" s="612"/>
      <c r="D15" s="613">
        <f>IFERROR(LOOKUP(D11,$B$33:$B$44,$D$33:$D$44),0)</f>
        <v>14.56</v>
      </c>
      <c r="E15" s="500">
        <f t="shared" ref="E15:O15" si="5">LOOKUP(E11, $B$33:$B$44, $D$33:$D$44)</f>
        <v>14.56</v>
      </c>
      <c r="F15" s="500">
        <f t="shared" si="5"/>
        <v>14.56</v>
      </c>
      <c r="G15" s="500">
        <f t="shared" si="5"/>
        <v>14.56</v>
      </c>
      <c r="H15" s="500">
        <f t="shared" si="5"/>
        <v>0</v>
      </c>
      <c r="I15" s="500">
        <f t="shared" si="5"/>
        <v>0</v>
      </c>
      <c r="J15" s="500">
        <f t="shared" si="5"/>
        <v>0</v>
      </c>
      <c r="K15" s="500">
        <f t="shared" si="5"/>
        <v>0</v>
      </c>
      <c r="L15" s="500">
        <f t="shared" si="5"/>
        <v>0</v>
      </c>
      <c r="M15" s="500">
        <f t="shared" si="5"/>
        <v>0</v>
      </c>
      <c r="N15" s="500">
        <f t="shared" si="5"/>
        <v>14.56</v>
      </c>
      <c r="O15" s="501">
        <f t="shared" si="5"/>
        <v>14.56</v>
      </c>
      <c r="P15" s="613">
        <f>IFERROR(LOOKUP(P11,$B$33:$B$44,$D$33:$D$44),0)</f>
        <v>14.56</v>
      </c>
      <c r="Q15" s="500">
        <f t="shared" ref="Q15:AA15" si="6">LOOKUP(Q11, $B$33:$B$44, $D$33:$D$44)</f>
        <v>14.56</v>
      </c>
      <c r="R15" s="500">
        <f t="shared" si="6"/>
        <v>14.56</v>
      </c>
      <c r="S15" s="500">
        <f t="shared" si="6"/>
        <v>14.56</v>
      </c>
      <c r="T15" s="500">
        <f t="shared" si="6"/>
        <v>0</v>
      </c>
      <c r="U15" s="500">
        <f t="shared" si="6"/>
        <v>0</v>
      </c>
      <c r="V15" s="500">
        <f t="shared" si="6"/>
        <v>0</v>
      </c>
      <c r="W15" s="500">
        <f t="shared" si="6"/>
        <v>0</v>
      </c>
      <c r="X15" s="500">
        <f t="shared" si="6"/>
        <v>0</v>
      </c>
      <c r="Y15" s="500">
        <f t="shared" si="6"/>
        <v>0</v>
      </c>
      <c r="Z15" s="500">
        <f t="shared" si="6"/>
        <v>14.56</v>
      </c>
      <c r="AA15" s="500">
        <f t="shared" si="6"/>
        <v>14.56</v>
      </c>
    </row>
    <row r="16" spans="1:27" ht="12" customHeight="1">
      <c r="A16" s="1"/>
      <c r="B16" s="2" t="s">
        <v>465</v>
      </c>
      <c r="C16" s="612"/>
      <c r="D16" s="613">
        <f>IFERROR(LOOKUP(D11,$B$33:$B$44,$E$33:$E$44),0)</f>
        <v>0</v>
      </c>
      <c r="E16" s="500">
        <f t="shared" ref="E16:O16" si="7">LOOKUP(E11, $B$33:$B$44, $E$33:$E$44)</f>
        <v>0</v>
      </c>
      <c r="F16" s="500">
        <f t="shared" si="7"/>
        <v>0</v>
      </c>
      <c r="G16" s="500">
        <f t="shared" si="7"/>
        <v>0</v>
      </c>
      <c r="H16" s="500">
        <f t="shared" si="7"/>
        <v>0</v>
      </c>
      <c r="I16" s="500">
        <f t="shared" si="7"/>
        <v>0</v>
      </c>
      <c r="J16" s="500">
        <f t="shared" si="7"/>
        <v>0</v>
      </c>
      <c r="K16" s="500">
        <f t="shared" si="7"/>
        <v>0</v>
      </c>
      <c r="L16" s="500">
        <f t="shared" si="7"/>
        <v>0</v>
      </c>
      <c r="M16" s="500">
        <f t="shared" si="7"/>
        <v>0</v>
      </c>
      <c r="N16" s="500">
        <f t="shared" si="7"/>
        <v>0</v>
      </c>
      <c r="O16" s="501">
        <f t="shared" si="7"/>
        <v>0</v>
      </c>
      <c r="P16" s="613">
        <f>IFERROR(LOOKUP(P11,$B$33:$B$44,$E$33:$E$44),0)</f>
        <v>0</v>
      </c>
      <c r="Q16" s="500">
        <f t="shared" ref="Q16:AA16" si="8">LOOKUP(Q11, $B$33:$B$44, $E$33:$E$44)</f>
        <v>0</v>
      </c>
      <c r="R16" s="500">
        <f t="shared" si="8"/>
        <v>0</v>
      </c>
      <c r="S16" s="500">
        <f t="shared" si="8"/>
        <v>0</v>
      </c>
      <c r="T16" s="500">
        <f t="shared" si="8"/>
        <v>0</v>
      </c>
      <c r="U16" s="500">
        <f t="shared" si="8"/>
        <v>0</v>
      </c>
      <c r="V16" s="500">
        <f t="shared" si="8"/>
        <v>0</v>
      </c>
      <c r="W16" s="500">
        <f t="shared" si="8"/>
        <v>0</v>
      </c>
      <c r="X16" s="500">
        <f t="shared" si="8"/>
        <v>0</v>
      </c>
      <c r="Y16" s="500">
        <f t="shared" si="8"/>
        <v>0</v>
      </c>
      <c r="Z16" s="500">
        <f t="shared" si="8"/>
        <v>0</v>
      </c>
      <c r="AA16" s="500">
        <f t="shared" si="8"/>
        <v>0</v>
      </c>
    </row>
    <row r="17" spans="1:27" ht="12" customHeight="1">
      <c r="A17" s="1"/>
      <c r="B17" s="4" t="s">
        <v>519</v>
      </c>
      <c r="C17" s="612"/>
      <c r="D17" s="613"/>
      <c r="E17" s="500"/>
      <c r="F17" s="500"/>
      <c r="G17" s="500"/>
      <c r="H17" s="500"/>
      <c r="I17" s="500"/>
      <c r="J17" s="500"/>
      <c r="K17" s="500"/>
      <c r="L17" s="500"/>
      <c r="M17" s="500"/>
      <c r="N17" s="500"/>
      <c r="O17" s="501"/>
      <c r="P17" s="613"/>
      <c r="Q17" s="500"/>
      <c r="R17" s="500"/>
      <c r="S17" s="500"/>
      <c r="T17" s="500"/>
      <c r="U17" s="500"/>
      <c r="V17" s="500"/>
      <c r="W17" s="500"/>
      <c r="X17" s="500"/>
      <c r="Y17" s="500"/>
      <c r="Z17" s="500"/>
      <c r="AA17" s="500"/>
    </row>
    <row r="18" spans="1:27" ht="12" customHeight="1">
      <c r="A18" s="1"/>
      <c r="B18" s="2" t="s">
        <v>719</v>
      </c>
      <c r="C18" s="612"/>
      <c r="D18" s="613">
        <f>IFERROR(LOOKUP(D11,$B$33:$B$44,$F$33:$F$44),0)</f>
        <v>0</v>
      </c>
      <c r="E18" s="500">
        <f t="shared" ref="E18:O18" si="9">LOOKUP(E11, $B$33:$B$44, $F$33:$F$44)</f>
        <v>0</v>
      </c>
      <c r="F18" s="500">
        <f t="shared" si="9"/>
        <v>0</v>
      </c>
      <c r="G18" s="500">
        <f t="shared" si="9"/>
        <v>0</v>
      </c>
      <c r="H18" s="500">
        <f t="shared" si="9"/>
        <v>0</v>
      </c>
      <c r="I18" s="500">
        <f t="shared" si="9"/>
        <v>0</v>
      </c>
      <c r="J18" s="500">
        <f t="shared" si="9"/>
        <v>0</v>
      </c>
      <c r="K18" s="500">
        <f t="shared" si="9"/>
        <v>0</v>
      </c>
      <c r="L18" s="500">
        <f t="shared" si="9"/>
        <v>0</v>
      </c>
      <c r="M18" s="500">
        <f t="shared" si="9"/>
        <v>0</v>
      </c>
      <c r="N18" s="500">
        <f t="shared" si="9"/>
        <v>0</v>
      </c>
      <c r="O18" s="501">
        <f t="shared" si="9"/>
        <v>0</v>
      </c>
      <c r="P18" s="613">
        <f>IFERROR(LOOKUP(P11,$B$33:$B$44,$F$33:$F$44),0)</f>
        <v>0</v>
      </c>
      <c r="Q18" s="500">
        <f t="shared" ref="Q18:AA18" si="10">LOOKUP(Q11, $B$33:$B$44, $F$33:$F$44)</f>
        <v>0</v>
      </c>
      <c r="R18" s="500">
        <f t="shared" si="10"/>
        <v>0</v>
      </c>
      <c r="S18" s="500">
        <f t="shared" si="10"/>
        <v>0</v>
      </c>
      <c r="T18" s="500">
        <f t="shared" si="10"/>
        <v>0</v>
      </c>
      <c r="U18" s="500">
        <f t="shared" si="10"/>
        <v>0</v>
      </c>
      <c r="V18" s="500">
        <f t="shared" si="10"/>
        <v>0</v>
      </c>
      <c r="W18" s="500">
        <f t="shared" si="10"/>
        <v>0</v>
      </c>
      <c r="X18" s="500">
        <f t="shared" si="10"/>
        <v>0</v>
      </c>
      <c r="Y18" s="500">
        <f t="shared" si="10"/>
        <v>0</v>
      </c>
      <c r="Z18" s="500">
        <f t="shared" si="10"/>
        <v>0</v>
      </c>
      <c r="AA18" s="500">
        <f t="shared" si="10"/>
        <v>0</v>
      </c>
    </row>
    <row r="19" spans="1:27" ht="12" customHeight="1">
      <c r="A19" s="1"/>
      <c r="B19" s="2" t="s">
        <v>721</v>
      </c>
      <c r="C19" s="612"/>
      <c r="D19" s="613">
        <f>IFERROR(LOOKUP(D11,$B$33:$B$44,$G$33:$G$44),0)</f>
        <v>0</v>
      </c>
      <c r="E19" s="500">
        <f t="shared" ref="E19:O19" si="11">LOOKUP(E11, $B$33:$B$44, $G$33:$G$44)</f>
        <v>0</v>
      </c>
      <c r="F19" s="500">
        <f t="shared" si="11"/>
        <v>0</v>
      </c>
      <c r="G19" s="500">
        <f t="shared" si="11"/>
        <v>0</v>
      </c>
      <c r="H19" s="500">
        <f t="shared" si="11"/>
        <v>0</v>
      </c>
      <c r="I19" s="500">
        <f t="shared" si="11"/>
        <v>0</v>
      </c>
      <c r="J19" s="500">
        <f t="shared" si="11"/>
        <v>0</v>
      </c>
      <c r="K19" s="500">
        <f t="shared" si="11"/>
        <v>0</v>
      </c>
      <c r="L19" s="500">
        <f t="shared" si="11"/>
        <v>0</v>
      </c>
      <c r="M19" s="500">
        <f t="shared" si="11"/>
        <v>0</v>
      </c>
      <c r="N19" s="500">
        <f t="shared" si="11"/>
        <v>0</v>
      </c>
      <c r="O19" s="501">
        <f t="shared" si="11"/>
        <v>0</v>
      </c>
      <c r="P19" s="613">
        <f>IFERROR(LOOKUP(P11,$B$33:$B$44,$G$33:$G$44),0)</f>
        <v>0</v>
      </c>
      <c r="Q19" s="500">
        <f t="shared" ref="Q19:AA19" si="12">LOOKUP(Q11, $B$33:$B$44, $G$33:$G$44)</f>
        <v>0</v>
      </c>
      <c r="R19" s="500">
        <f t="shared" si="12"/>
        <v>0</v>
      </c>
      <c r="S19" s="500">
        <f t="shared" si="12"/>
        <v>0</v>
      </c>
      <c r="T19" s="500">
        <f t="shared" si="12"/>
        <v>0</v>
      </c>
      <c r="U19" s="500">
        <f t="shared" si="12"/>
        <v>0</v>
      </c>
      <c r="V19" s="500">
        <f t="shared" si="12"/>
        <v>0</v>
      </c>
      <c r="W19" s="500">
        <f t="shared" si="12"/>
        <v>0</v>
      </c>
      <c r="X19" s="500">
        <f t="shared" si="12"/>
        <v>0</v>
      </c>
      <c r="Y19" s="500">
        <f t="shared" si="12"/>
        <v>0</v>
      </c>
      <c r="Z19" s="500">
        <f t="shared" si="12"/>
        <v>0</v>
      </c>
      <c r="AA19" s="500">
        <f t="shared" si="12"/>
        <v>0</v>
      </c>
    </row>
    <row r="20" spans="1:27" ht="12" customHeight="1">
      <c r="A20" s="1"/>
      <c r="B20" s="2" t="s">
        <v>465</v>
      </c>
      <c r="C20" s="612"/>
      <c r="D20" s="613">
        <f>IFERROR(LOOKUP(D11,$B$33:$B$44,$H$33:$H$44),0)</f>
        <v>0</v>
      </c>
      <c r="E20" s="500">
        <f t="shared" ref="E20:O20" si="13">LOOKUP(E11, $B$33:$B$44, $H$33:$H$44)</f>
        <v>0</v>
      </c>
      <c r="F20" s="500">
        <f t="shared" si="13"/>
        <v>0</v>
      </c>
      <c r="G20" s="500">
        <f t="shared" si="13"/>
        <v>0</v>
      </c>
      <c r="H20" s="500">
        <f t="shared" si="13"/>
        <v>0</v>
      </c>
      <c r="I20" s="500">
        <f t="shared" si="13"/>
        <v>0</v>
      </c>
      <c r="J20" s="500">
        <f t="shared" si="13"/>
        <v>0</v>
      </c>
      <c r="K20" s="500">
        <f t="shared" si="13"/>
        <v>0</v>
      </c>
      <c r="L20" s="500">
        <f t="shared" si="13"/>
        <v>0</v>
      </c>
      <c r="M20" s="500">
        <f t="shared" si="13"/>
        <v>0</v>
      </c>
      <c r="N20" s="500">
        <f t="shared" si="13"/>
        <v>0</v>
      </c>
      <c r="O20" s="501">
        <f t="shared" si="13"/>
        <v>0</v>
      </c>
      <c r="P20" s="613">
        <f>IFERROR(LOOKUP(P11,$B$33:$B$44,$H$33:$H$44),0)</f>
        <v>0</v>
      </c>
      <c r="Q20" s="500">
        <f t="shared" ref="Q20:AA20" si="14">LOOKUP(Q11, $B$33:$B$44, $H$33:$H$44)</f>
        <v>0</v>
      </c>
      <c r="R20" s="500">
        <f t="shared" si="14"/>
        <v>0</v>
      </c>
      <c r="S20" s="500">
        <f t="shared" si="14"/>
        <v>0</v>
      </c>
      <c r="T20" s="500">
        <f t="shared" si="14"/>
        <v>0</v>
      </c>
      <c r="U20" s="500">
        <f t="shared" si="14"/>
        <v>0</v>
      </c>
      <c r="V20" s="500">
        <f t="shared" si="14"/>
        <v>0</v>
      </c>
      <c r="W20" s="500">
        <f t="shared" si="14"/>
        <v>0</v>
      </c>
      <c r="X20" s="500">
        <f t="shared" si="14"/>
        <v>0</v>
      </c>
      <c r="Y20" s="500">
        <f t="shared" si="14"/>
        <v>0</v>
      </c>
      <c r="Z20" s="500">
        <f t="shared" si="14"/>
        <v>0</v>
      </c>
      <c r="AA20" s="500">
        <f t="shared" si="14"/>
        <v>0</v>
      </c>
    </row>
    <row r="21" spans="1:27" ht="12" customHeight="1">
      <c r="A21" s="1"/>
      <c r="B21" s="4" t="s">
        <v>527</v>
      </c>
      <c r="C21" s="612"/>
      <c r="D21" s="613"/>
      <c r="E21" s="500"/>
      <c r="F21" s="500"/>
      <c r="G21" s="500"/>
      <c r="H21" s="500"/>
      <c r="I21" s="500"/>
      <c r="J21" s="500"/>
      <c r="K21" s="500"/>
      <c r="L21" s="500"/>
      <c r="M21" s="500"/>
      <c r="N21" s="500"/>
      <c r="O21" s="501"/>
      <c r="P21" s="613"/>
      <c r="Q21" s="500"/>
      <c r="R21" s="500"/>
      <c r="S21" s="500"/>
      <c r="T21" s="500"/>
      <c r="U21" s="500"/>
      <c r="V21" s="500"/>
      <c r="W21" s="500"/>
      <c r="X21" s="500"/>
      <c r="Y21" s="500"/>
      <c r="Z21" s="500"/>
      <c r="AA21" s="500"/>
    </row>
    <row r="22" spans="1:27" ht="12" customHeight="1">
      <c r="A22" s="1"/>
      <c r="B22" s="2" t="s">
        <v>722</v>
      </c>
      <c r="C22" s="612"/>
      <c r="D22" s="613">
        <f>IFERROR(LOOKUP(D11,$B$33:$B$44,$I$33:$I$44),0)</f>
        <v>0</v>
      </c>
      <c r="E22" s="500">
        <f t="shared" ref="E22:O22" si="15">LOOKUP(E11, $B$33:$B$44, $I$33:$I$44)</f>
        <v>0</v>
      </c>
      <c r="F22" s="500">
        <f t="shared" si="15"/>
        <v>0</v>
      </c>
      <c r="G22" s="500">
        <f t="shared" si="15"/>
        <v>0</v>
      </c>
      <c r="H22" s="500">
        <f t="shared" si="15"/>
        <v>0</v>
      </c>
      <c r="I22" s="500">
        <f t="shared" si="15"/>
        <v>0</v>
      </c>
      <c r="J22" s="500">
        <f t="shared" si="15"/>
        <v>0</v>
      </c>
      <c r="K22" s="500">
        <f t="shared" si="15"/>
        <v>0</v>
      </c>
      <c r="L22" s="500">
        <f t="shared" si="15"/>
        <v>0</v>
      </c>
      <c r="M22" s="500">
        <f t="shared" si="15"/>
        <v>0</v>
      </c>
      <c r="N22" s="500">
        <f t="shared" si="15"/>
        <v>0</v>
      </c>
      <c r="O22" s="501">
        <f t="shared" si="15"/>
        <v>0</v>
      </c>
      <c r="P22" s="613">
        <f>IFERROR(LOOKUP(P11,$B$33:$B$44,$I$33:$I$44),0)</f>
        <v>0</v>
      </c>
      <c r="Q22" s="500">
        <f t="shared" ref="Q22:AA22" si="16">LOOKUP(Q11, $B$33:$B$44, $I$33:$I$44)</f>
        <v>0</v>
      </c>
      <c r="R22" s="500">
        <f t="shared" si="16"/>
        <v>0</v>
      </c>
      <c r="S22" s="500">
        <f t="shared" si="16"/>
        <v>0</v>
      </c>
      <c r="T22" s="500">
        <f t="shared" si="16"/>
        <v>0</v>
      </c>
      <c r="U22" s="500">
        <f t="shared" si="16"/>
        <v>0</v>
      </c>
      <c r="V22" s="500">
        <f t="shared" si="16"/>
        <v>0</v>
      </c>
      <c r="W22" s="500">
        <f t="shared" si="16"/>
        <v>0</v>
      </c>
      <c r="X22" s="500">
        <f t="shared" si="16"/>
        <v>0</v>
      </c>
      <c r="Y22" s="500">
        <f t="shared" si="16"/>
        <v>0</v>
      </c>
      <c r="Z22" s="500">
        <f t="shared" si="16"/>
        <v>0</v>
      </c>
      <c r="AA22" s="500">
        <f t="shared" si="16"/>
        <v>0</v>
      </c>
    </row>
    <row r="23" spans="1:27" ht="12" customHeight="1">
      <c r="A23" s="1"/>
      <c r="B23" s="2" t="s">
        <v>723</v>
      </c>
      <c r="C23" s="612"/>
      <c r="D23" s="613">
        <f>IFERROR(LOOKUP(D11,$B$33:$B$44,$J$33:$J$44),0)</f>
        <v>0</v>
      </c>
      <c r="E23" s="500">
        <f t="shared" ref="E23:O23" si="17">LOOKUP(E11, $B$33:$B$44, $J$33:$J$44)</f>
        <v>0</v>
      </c>
      <c r="F23" s="500">
        <f t="shared" si="17"/>
        <v>0</v>
      </c>
      <c r="G23" s="500">
        <f t="shared" si="17"/>
        <v>0</v>
      </c>
      <c r="H23" s="500">
        <f t="shared" si="17"/>
        <v>0</v>
      </c>
      <c r="I23" s="500">
        <f t="shared" si="17"/>
        <v>0</v>
      </c>
      <c r="J23" s="500">
        <f t="shared" si="17"/>
        <v>0</v>
      </c>
      <c r="K23" s="500">
        <f t="shared" si="17"/>
        <v>0</v>
      </c>
      <c r="L23" s="500">
        <f t="shared" si="17"/>
        <v>0</v>
      </c>
      <c r="M23" s="500">
        <f t="shared" si="17"/>
        <v>0</v>
      </c>
      <c r="N23" s="500">
        <f t="shared" si="17"/>
        <v>0</v>
      </c>
      <c r="O23" s="501">
        <f t="shared" si="17"/>
        <v>0</v>
      </c>
      <c r="P23" s="613">
        <f>IFERROR(LOOKUP(P11,$B$33:$B$44,$J$33:$J$44),0)</f>
        <v>0</v>
      </c>
      <c r="Q23" s="500">
        <f t="shared" ref="Q23:AA23" si="18">LOOKUP(Q11, $B$33:$B$44, $J$33:$J$44)</f>
        <v>0</v>
      </c>
      <c r="R23" s="500">
        <f t="shared" si="18"/>
        <v>0</v>
      </c>
      <c r="S23" s="500">
        <f t="shared" si="18"/>
        <v>0</v>
      </c>
      <c r="T23" s="500">
        <f t="shared" si="18"/>
        <v>0</v>
      </c>
      <c r="U23" s="500">
        <f t="shared" si="18"/>
        <v>0</v>
      </c>
      <c r="V23" s="500">
        <f t="shared" si="18"/>
        <v>0</v>
      </c>
      <c r="W23" s="500">
        <f t="shared" si="18"/>
        <v>0</v>
      </c>
      <c r="X23" s="500">
        <f t="shared" si="18"/>
        <v>0</v>
      </c>
      <c r="Y23" s="500">
        <f t="shared" si="18"/>
        <v>0</v>
      </c>
      <c r="Z23" s="500">
        <f t="shared" si="18"/>
        <v>0</v>
      </c>
      <c r="AA23" s="500">
        <f t="shared" si="18"/>
        <v>0</v>
      </c>
    </row>
    <row r="24" spans="1:27" ht="12" customHeight="1">
      <c r="A24" s="1"/>
      <c r="B24" s="2" t="s">
        <v>724</v>
      </c>
      <c r="C24" s="612"/>
      <c r="D24" s="613">
        <f>IFERROR(LOOKUP(D11,$B$33:$B$44,$K$33:$K$44),0)</f>
        <v>0</v>
      </c>
      <c r="E24" s="500">
        <f t="shared" ref="E24:O24" si="19">LOOKUP(E11, $B$33:$B$44, $K$33:$K$44)</f>
        <v>0</v>
      </c>
      <c r="F24" s="500">
        <f t="shared" si="19"/>
        <v>0</v>
      </c>
      <c r="G24" s="500">
        <f t="shared" si="19"/>
        <v>0</v>
      </c>
      <c r="H24" s="500">
        <f t="shared" si="19"/>
        <v>0</v>
      </c>
      <c r="I24" s="500">
        <f t="shared" si="19"/>
        <v>0</v>
      </c>
      <c r="J24" s="500">
        <f t="shared" si="19"/>
        <v>0</v>
      </c>
      <c r="K24" s="500">
        <f t="shared" si="19"/>
        <v>0</v>
      </c>
      <c r="L24" s="500">
        <f t="shared" si="19"/>
        <v>0</v>
      </c>
      <c r="M24" s="500">
        <f t="shared" si="19"/>
        <v>0</v>
      </c>
      <c r="N24" s="500">
        <f t="shared" si="19"/>
        <v>0</v>
      </c>
      <c r="O24" s="501">
        <f t="shared" si="19"/>
        <v>0</v>
      </c>
      <c r="P24" s="613">
        <f>IFERROR(LOOKUP(P11,$B$33:$B$44,$K$33:$K$44),0)</f>
        <v>0</v>
      </c>
      <c r="Q24" s="500">
        <f t="shared" ref="Q24:AA24" si="20">LOOKUP(Q11, $B$33:$B$44, $K$33:$K$44)</f>
        <v>0</v>
      </c>
      <c r="R24" s="500">
        <f t="shared" si="20"/>
        <v>0</v>
      </c>
      <c r="S24" s="500">
        <f t="shared" si="20"/>
        <v>0</v>
      </c>
      <c r="T24" s="500">
        <f t="shared" si="20"/>
        <v>0</v>
      </c>
      <c r="U24" s="500">
        <f t="shared" si="20"/>
        <v>0</v>
      </c>
      <c r="V24" s="500">
        <f t="shared" si="20"/>
        <v>0</v>
      </c>
      <c r="W24" s="500">
        <f t="shared" si="20"/>
        <v>0</v>
      </c>
      <c r="X24" s="500">
        <f t="shared" si="20"/>
        <v>0</v>
      </c>
      <c r="Y24" s="500">
        <f t="shared" si="20"/>
        <v>0</v>
      </c>
      <c r="Z24" s="500">
        <f t="shared" si="20"/>
        <v>0</v>
      </c>
      <c r="AA24" s="500">
        <f t="shared" si="20"/>
        <v>0</v>
      </c>
    </row>
    <row r="25" spans="1:27" ht="12" customHeight="1">
      <c r="A25" s="1"/>
      <c r="B25" s="2" t="s">
        <v>725</v>
      </c>
      <c r="C25" s="612"/>
      <c r="D25" s="613">
        <f>IFERROR(LOOKUP(D11,$B$33:$B$44,$L$33:$L$44),0)</f>
        <v>0</v>
      </c>
      <c r="E25" s="500">
        <f t="shared" ref="E25:O25" si="21">LOOKUP(E11, $B$33:$B$44, $L$33:$L$44)</f>
        <v>0</v>
      </c>
      <c r="F25" s="500">
        <f t="shared" si="21"/>
        <v>0</v>
      </c>
      <c r="G25" s="500">
        <f t="shared" si="21"/>
        <v>0</v>
      </c>
      <c r="H25" s="500">
        <f t="shared" si="21"/>
        <v>0</v>
      </c>
      <c r="I25" s="500">
        <f t="shared" si="21"/>
        <v>0</v>
      </c>
      <c r="J25" s="500">
        <f t="shared" si="21"/>
        <v>0</v>
      </c>
      <c r="K25" s="500">
        <f t="shared" si="21"/>
        <v>0</v>
      </c>
      <c r="L25" s="500">
        <f t="shared" si="21"/>
        <v>0</v>
      </c>
      <c r="M25" s="500">
        <f t="shared" si="21"/>
        <v>0</v>
      </c>
      <c r="N25" s="500">
        <f t="shared" si="21"/>
        <v>0</v>
      </c>
      <c r="O25" s="501">
        <f t="shared" si="21"/>
        <v>0</v>
      </c>
      <c r="P25" s="613">
        <f>IFERROR(LOOKUP(P11,$B$33:$B$44,$L$33:$L$44),0)</f>
        <v>0</v>
      </c>
      <c r="Q25" s="500">
        <f t="shared" ref="Q25:AA25" si="22">LOOKUP(Q11, $B$33:$B$44, $L$33:$L$44)</f>
        <v>0</v>
      </c>
      <c r="R25" s="500">
        <f t="shared" si="22"/>
        <v>0</v>
      </c>
      <c r="S25" s="500">
        <f t="shared" si="22"/>
        <v>0</v>
      </c>
      <c r="T25" s="500">
        <f t="shared" si="22"/>
        <v>0</v>
      </c>
      <c r="U25" s="500">
        <f t="shared" si="22"/>
        <v>0</v>
      </c>
      <c r="V25" s="500">
        <f t="shared" si="22"/>
        <v>0</v>
      </c>
      <c r="W25" s="500">
        <f t="shared" si="22"/>
        <v>0</v>
      </c>
      <c r="X25" s="500">
        <f t="shared" si="22"/>
        <v>0</v>
      </c>
      <c r="Y25" s="500">
        <f t="shared" si="22"/>
        <v>0</v>
      </c>
      <c r="Z25" s="500">
        <f t="shared" si="22"/>
        <v>0</v>
      </c>
      <c r="AA25" s="500">
        <f t="shared" si="22"/>
        <v>0</v>
      </c>
    </row>
    <row r="26" spans="1:27" ht="12" customHeight="1">
      <c r="A26" s="420"/>
      <c r="B26" s="48" t="s">
        <v>726</v>
      </c>
      <c r="C26" s="614"/>
      <c r="D26" s="615">
        <f t="shared" ref="D26:AA26" si="23">SUM(D13:D25)</f>
        <v>16.986666666666668</v>
      </c>
      <c r="E26" s="353">
        <f t="shared" si="23"/>
        <v>16.986666666666668</v>
      </c>
      <c r="F26" s="353">
        <f t="shared" si="23"/>
        <v>16.986666666666668</v>
      </c>
      <c r="G26" s="353">
        <f t="shared" si="23"/>
        <v>16.986666666666668</v>
      </c>
      <c r="H26" s="353">
        <f t="shared" si="23"/>
        <v>0</v>
      </c>
      <c r="I26" s="353">
        <f t="shared" si="23"/>
        <v>0</v>
      </c>
      <c r="J26" s="353">
        <f t="shared" si="23"/>
        <v>0</v>
      </c>
      <c r="K26" s="353">
        <f t="shared" si="23"/>
        <v>0</v>
      </c>
      <c r="L26" s="353">
        <f t="shared" si="23"/>
        <v>0</v>
      </c>
      <c r="M26" s="353">
        <f t="shared" si="23"/>
        <v>0</v>
      </c>
      <c r="N26" s="353">
        <f t="shared" si="23"/>
        <v>16.986666666666668</v>
      </c>
      <c r="O26" s="616">
        <f t="shared" si="23"/>
        <v>16.986666666666668</v>
      </c>
      <c r="P26" s="615">
        <f t="shared" si="23"/>
        <v>16.986666666666668</v>
      </c>
      <c r="Q26" s="353">
        <f t="shared" si="23"/>
        <v>16.986666666666668</v>
      </c>
      <c r="R26" s="353">
        <f t="shared" si="23"/>
        <v>16.986666666666668</v>
      </c>
      <c r="S26" s="353">
        <f t="shared" si="23"/>
        <v>16.986666666666668</v>
      </c>
      <c r="T26" s="353">
        <f t="shared" si="23"/>
        <v>0</v>
      </c>
      <c r="U26" s="353">
        <f t="shared" si="23"/>
        <v>0</v>
      </c>
      <c r="V26" s="353">
        <f t="shared" si="23"/>
        <v>0</v>
      </c>
      <c r="W26" s="353">
        <f t="shared" si="23"/>
        <v>0</v>
      </c>
      <c r="X26" s="353">
        <f t="shared" si="23"/>
        <v>0</v>
      </c>
      <c r="Y26" s="353">
        <f t="shared" si="23"/>
        <v>0</v>
      </c>
      <c r="Z26" s="353">
        <f t="shared" si="23"/>
        <v>16.986666666666668</v>
      </c>
      <c r="AA26" s="353">
        <f t="shared" si="23"/>
        <v>16.986666666666668</v>
      </c>
    </row>
    <row r="27" spans="1:27" ht="12" customHeight="1">
      <c r="A27" s="1"/>
      <c r="B27" s="1"/>
      <c r="C27" s="617"/>
      <c r="D27" s="423"/>
      <c r="E27" s="423"/>
      <c r="F27" s="423"/>
      <c r="G27" s="423"/>
      <c r="H27" s="423"/>
      <c r="I27" s="423"/>
      <c r="J27" s="423"/>
      <c r="K27" s="1"/>
      <c r="L27" s="423"/>
      <c r="M27" s="423"/>
      <c r="N27" s="423"/>
      <c r="O27" s="423"/>
      <c r="P27" s="423"/>
      <c r="Q27" s="423"/>
      <c r="R27" s="423"/>
      <c r="S27" s="423"/>
      <c r="T27" s="423"/>
      <c r="U27" s="423"/>
      <c r="V27" s="423"/>
      <c r="W27" s="423"/>
      <c r="X27" s="423"/>
      <c r="Y27" s="423"/>
      <c r="Z27" s="423"/>
      <c r="AA27" s="423"/>
    </row>
    <row r="28" spans="1:27" ht="12" customHeight="1">
      <c r="A28" s="1"/>
      <c r="B28" s="1"/>
      <c r="C28" s="590"/>
      <c r="D28" s="1"/>
      <c r="E28" s="1"/>
      <c r="F28" s="1"/>
      <c r="G28" s="1"/>
      <c r="H28" s="1"/>
      <c r="I28" s="1"/>
      <c r="J28" s="1"/>
      <c r="K28" s="1"/>
      <c r="L28" s="1"/>
      <c r="M28" s="1"/>
      <c r="N28" s="1"/>
      <c r="O28" s="1"/>
      <c r="P28" s="618"/>
      <c r="Q28" s="1"/>
      <c r="R28" s="1"/>
      <c r="S28" s="1"/>
      <c r="T28" s="1"/>
      <c r="U28" s="1"/>
      <c r="V28" s="1"/>
      <c r="W28" s="1"/>
      <c r="X28" s="1"/>
      <c r="Y28" s="1"/>
      <c r="Z28" s="1"/>
      <c r="AA28" s="1"/>
    </row>
    <row r="29" spans="1:27" ht="12" customHeight="1">
      <c r="A29" s="1"/>
      <c r="B29" s="1"/>
      <c r="C29" s="590"/>
      <c r="D29" s="1"/>
      <c r="E29" s="1"/>
      <c r="F29" s="1"/>
      <c r="G29" s="1"/>
      <c r="H29" s="1"/>
      <c r="I29" s="1"/>
      <c r="J29" s="1"/>
      <c r="K29" s="1"/>
      <c r="L29" s="1"/>
      <c r="M29" s="1"/>
      <c r="N29" s="1"/>
      <c r="O29" s="1"/>
      <c r="P29" s="1"/>
      <c r="Q29" s="1"/>
      <c r="R29" s="1"/>
      <c r="S29" s="1"/>
      <c r="T29" s="1"/>
      <c r="U29" s="1"/>
      <c r="V29" s="1"/>
      <c r="W29" s="1"/>
      <c r="X29" s="1"/>
      <c r="Y29" s="1"/>
      <c r="Z29" s="1"/>
      <c r="AA29" s="1"/>
    </row>
    <row r="30" spans="1:27" ht="12" hidden="1" customHeight="1">
      <c r="A30" s="1"/>
      <c r="B30" s="420" t="s">
        <v>727</v>
      </c>
      <c r="C30" s="590"/>
      <c r="D30" s="1"/>
      <c r="E30" s="1"/>
      <c r="F30" s="1"/>
      <c r="G30" s="1"/>
      <c r="H30" s="1"/>
      <c r="I30" s="1"/>
      <c r="J30" s="1"/>
      <c r="K30" s="1"/>
      <c r="L30" s="1"/>
      <c r="M30" s="1"/>
      <c r="N30" s="1"/>
      <c r="O30" s="1"/>
      <c r="P30" s="1"/>
      <c r="Q30" s="1"/>
      <c r="R30" s="1"/>
      <c r="S30" s="1"/>
      <c r="T30" s="1"/>
      <c r="U30" s="1"/>
      <c r="V30" s="1"/>
      <c r="W30" s="1"/>
      <c r="X30" s="1"/>
      <c r="Y30" s="1"/>
      <c r="Z30" s="1"/>
      <c r="AA30" s="1"/>
    </row>
    <row r="31" spans="1:27" ht="12" hidden="1" customHeight="1">
      <c r="A31" s="1"/>
      <c r="B31" s="1"/>
      <c r="C31" s="619" t="s">
        <v>468</v>
      </c>
      <c r="D31" s="620"/>
      <c r="E31" s="619"/>
      <c r="F31" s="326" t="s">
        <v>519</v>
      </c>
      <c r="G31" s="328"/>
      <c r="H31" s="328"/>
      <c r="I31" s="621" t="s">
        <v>527</v>
      </c>
      <c r="J31" s="622"/>
      <c r="K31" s="622"/>
      <c r="L31" s="622"/>
      <c r="M31" s="1"/>
      <c r="N31" s="1"/>
      <c r="O31" s="1"/>
      <c r="P31" s="1"/>
      <c r="Q31" s="1"/>
      <c r="R31" s="1"/>
      <c r="S31" s="1"/>
      <c r="T31" s="1"/>
      <c r="U31" s="1"/>
      <c r="V31" s="1"/>
      <c r="W31" s="1"/>
      <c r="X31" s="1"/>
      <c r="Y31" s="1"/>
      <c r="Z31" s="1"/>
      <c r="AA31" s="1"/>
    </row>
    <row r="32" spans="1:27" ht="12" hidden="1" customHeight="1">
      <c r="A32" s="1"/>
      <c r="B32" s="623" t="s">
        <v>641</v>
      </c>
      <c r="C32" s="623" t="s">
        <v>719</v>
      </c>
      <c r="D32" s="623" t="s">
        <v>728</v>
      </c>
      <c r="E32" s="623" t="s">
        <v>465</v>
      </c>
      <c r="F32" s="623" t="s">
        <v>719</v>
      </c>
      <c r="G32" s="623" t="s">
        <v>728</v>
      </c>
      <c r="H32" s="623" t="s">
        <v>465</v>
      </c>
      <c r="I32" s="623" t="s">
        <v>719</v>
      </c>
      <c r="J32" s="623" t="s">
        <v>729</v>
      </c>
      <c r="K32" s="623" t="s">
        <v>730</v>
      </c>
      <c r="L32" s="578" t="s">
        <v>465</v>
      </c>
      <c r="M32" s="1"/>
      <c r="N32" s="1"/>
      <c r="O32" s="1"/>
      <c r="P32" s="1"/>
      <c r="Q32" s="1"/>
      <c r="R32" s="1"/>
      <c r="S32" s="1"/>
      <c r="T32" s="1"/>
      <c r="U32" s="1"/>
      <c r="V32" s="1"/>
      <c r="W32" s="1"/>
      <c r="X32" s="1"/>
      <c r="Y32" s="1"/>
      <c r="Z32" s="1"/>
      <c r="AA32" s="1"/>
    </row>
    <row r="33" spans="1:27" ht="12" hidden="1" customHeight="1">
      <c r="A33" s="1"/>
      <c r="B33" s="65">
        <v>1</v>
      </c>
      <c r="C33" s="87">
        <f>SUMPRODUCT('REV &amp; COGS'!B35:B48, 'REV &amp; COGS'!E35:E48)/6</f>
        <v>0</v>
      </c>
      <c r="D33" s="87">
        <f>SUMPRODUCT('REV &amp; COGS'!C35:C48, 'REV &amp; COGS'!E35:E48)/6</f>
        <v>0</v>
      </c>
      <c r="E33" s="624">
        <f>'REV &amp; COGS'!P31/6</f>
        <v>0</v>
      </c>
      <c r="F33" s="625"/>
      <c r="G33" s="625"/>
      <c r="H33" s="624">
        <f>'REV &amp; COGS'!O87/6</f>
        <v>0</v>
      </c>
      <c r="I33" s="626">
        <f>SUMPRODUCT('REV &amp; COGS'!B93:B106,'REV &amp; COGS'!I93:I106)/12</f>
        <v>0</v>
      </c>
      <c r="J33" s="626">
        <f>SUMPRODUCT('REV &amp; COGS'!C93:C106,'REV &amp; COGS'!I93:I106)/12</f>
        <v>0</v>
      </c>
      <c r="K33" s="626">
        <f>SUMPRODUCT('REV &amp; COGS'!E93:E106,'REV &amp; COGS'!I93:I106)/12</f>
        <v>0</v>
      </c>
      <c r="L33" s="626">
        <f>SUMPRODUCT('REV &amp; COGS'!G93:G106,'REV &amp; COGS'!I93:I106)/12</f>
        <v>0</v>
      </c>
      <c r="M33" s="627"/>
      <c r="N33" s="1"/>
      <c r="O33" s="1"/>
      <c r="P33" s="1"/>
      <c r="Q33" s="1"/>
      <c r="R33" s="1"/>
      <c r="S33" s="1"/>
      <c r="T33" s="1"/>
      <c r="U33" s="1"/>
      <c r="V33" s="1"/>
      <c r="W33" s="1"/>
      <c r="X33" s="1"/>
      <c r="Y33" s="1"/>
      <c r="Z33" s="1"/>
      <c r="AA33" s="1"/>
    </row>
    <row r="34" spans="1:27" ht="12" hidden="1" customHeight="1">
      <c r="A34" s="1"/>
      <c r="B34" s="65">
        <v>2</v>
      </c>
      <c r="C34" s="624">
        <f t="shared" ref="C34:E34" si="24">C33</f>
        <v>0</v>
      </c>
      <c r="D34" s="624">
        <f t="shared" si="24"/>
        <v>0</v>
      </c>
      <c r="E34" s="624">
        <f t="shared" si="24"/>
        <v>0</v>
      </c>
      <c r="F34" s="624"/>
      <c r="G34" s="624"/>
      <c r="H34" s="624">
        <f t="shared" ref="H34:L34" si="25">H33</f>
        <v>0</v>
      </c>
      <c r="I34" s="624">
        <f t="shared" si="25"/>
        <v>0</v>
      </c>
      <c r="J34" s="624">
        <f t="shared" si="25"/>
        <v>0</v>
      </c>
      <c r="K34" s="624">
        <f t="shared" si="25"/>
        <v>0</v>
      </c>
      <c r="L34" s="87">
        <f t="shared" si="25"/>
        <v>0</v>
      </c>
      <c r="M34" s="1"/>
      <c r="N34" s="1"/>
      <c r="O34" s="1"/>
      <c r="P34" s="1"/>
      <c r="Q34" s="1"/>
      <c r="R34" s="1"/>
      <c r="S34" s="1"/>
      <c r="T34" s="1"/>
      <c r="U34" s="1"/>
      <c r="V34" s="1"/>
      <c r="W34" s="1"/>
      <c r="X34" s="1"/>
      <c r="Y34" s="1"/>
      <c r="Z34" s="1"/>
      <c r="AA34" s="1"/>
    </row>
    <row r="35" spans="1:27" ht="12" hidden="1" customHeight="1">
      <c r="A35" s="1"/>
      <c r="B35" s="65">
        <v>3</v>
      </c>
      <c r="C35" s="624">
        <f t="shared" ref="C35:E35" si="26">C34</f>
        <v>0</v>
      </c>
      <c r="D35" s="624">
        <f t="shared" si="26"/>
        <v>0</v>
      </c>
      <c r="E35" s="624">
        <f t="shared" si="26"/>
        <v>0</v>
      </c>
      <c r="F35" s="624"/>
      <c r="G35" s="624"/>
      <c r="H35" s="624">
        <f t="shared" ref="H35:L35" si="27">H34</f>
        <v>0</v>
      </c>
      <c r="I35" s="624">
        <f t="shared" si="27"/>
        <v>0</v>
      </c>
      <c r="J35" s="624">
        <f t="shared" si="27"/>
        <v>0</v>
      </c>
      <c r="K35" s="624">
        <f t="shared" si="27"/>
        <v>0</v>
      </c>
      <c r="L35" s="87">
        <f t="shared" si="27"/>
        <v>0</v>
      </c>
      <c r="M35" s="1"/>
      <c r="N35" s="1"/>
      <c r="O35" s="1"/>
      <c r="P35" s="1"/>
      <c r="Q35" s="1"/>
      <c r="R35" s="1"/>
      <c r="S35" s="1"/>
      <c r="T35" s="1"/>
      <c r="U35" s="1"/>
      <c r="V35" s="1"/>
      <c r="W35" s="1"/>
      <c r="X35" s="1"/>
      <c r="Y35" s="1"/>
      <c r="Z35" s="1"/>
      <c r="AA35" s="1"/>
    </row>
    <row r="36" spans="1:27" ht="12" hidden="1" customHeight="1">
      <c r="A36" s="1"/>
      <c r="B36" s="65">
        <v>4</v>
      </c>
      <c r="C36" s="624">
        <f>SUMPRODUCT('REV &amp; COGS'!B17:B30, 'REV &amp; COGS'!E17:E30)/6</f>
        <v>2.4266666666666667</v>
      </c>
      <c r="D36" s="624">
        <f>SUMPRODUCT('REV &amp; COGS'!C17:C30, 'REV &amp; COGS'!E17:E30)/6</f>
        <v>14.56</v>
      </c>
      <c r="E36" s="624">
        <f>'REV &amp; COGS'!P49/6</f>
        <v>0</v>
      </c>
      <c r="F36" s="624">
        <f>SUMPRODUCT('REV &amp; COGS'!B55:B68,'REV &amp; COGS'!E55:E68)</f>
        <v>0</v>
      </c>
      <c r="G36" s="624">
        <f>SUMPRODUCT('REV &amp; COGS'!C55:C68,'REV &amp; COGS'!E55:E68)</f>
        <v>0</v>
      </c>
      <c r="H36" s="624">
        <f>'REV &amp; COGS'!O69/6</f>
        <v>0</v>
      </c>
      <c r="I36" s="624">
        <f t="shared" ref="I36:L36" si="28">I35</f>
        <v>0</v>
      </c>
      <c r="J36" s="624">
        <f t="shared" si="28"/>
        <v>0</v>
      </c>
      <c r="K36" s="624">
        <f t="shared" si="28"/>
        <v>0</v>
      </c>
      <c r="L36" s="87">
        <f t="shared" si="28"/>
        <v>0</v>
      </c>
      <c r="M36" s="1"/>
      <c r="N36" s="1"/>
      <c r="O36" s="1"/>
      <c r="P36" s="1"/>
      <c r="Q36" s="1"/>
      <c r="R36" s="1"/>
      <c r="S36" s="1"/>
      <c r="T36" s="1"/>
      <c r="U36" s="1"/>
      <c r="V36" s="1"/>
      <c r="W36" s="1"/>
      <c r="X36" s="1"/>
      <c r="Y36" s="1"/>
      <c r="Z36" s="1"/>
      <c r="AA36" s="1"/>
    </row>
    <row r="37" spans="1:27" ht="12" hidden="1" customHeight="1">
      <c r="A37" s="1"/>
      <c r="B37" s="65">
        <v>5</v>
      </c>
      <c r="C37" s="624">
        <f t="shared" ref="C37:E37" si="29">C36</f>
        <v>2.4266666666666667</v>
      </c>
      <c r="D37" s="624">
        <f t="shared" si="29"/>
        <v>14.56</v>
      </c>
      <c r="E37" s="624">
        <f t="shared" si="29"/>
        <v>0</v>
      </c>
      <c r="F37" s="624"/>
      <c r="G37" s="624"/>
      <c r="H37" s="624">
        <f t="shared" ref="H37:L37" si="30">H36</f>
        <v>0</v>
      </c>
      <c r="I37" s="624">
        <f t="shared" si="30"/>
        <v>0</v>
      </c>
      <c r="J37" s="624">
        <f t="shared" si="30"/>
        <v>0</v>
      </c>
      <c r="K37" s="624">
        <f t="shared" si="30"/>
        <v>0</v>
      </c>
      <c r="L37" s="87">
        <f t="shared" si="30"/>
        <v>0</v>
      </c>
      <c r="M37" s="1"/>
      <c r="N37" s="1"/>
      <c r="O37" s="1"/>
      <c r="P37" s="1"/>
      <c r="Q37" s="1"/>
      <c r="R37" s="1"/>
      <c r="S37" s="1"/>
      <c r="T37" s="1"/>
      <c r="U37" s="1"/>
      <c r="V37" s="1"/>
      <c r="W37" s="1"/>
      <c r="X37" s="1"/>
      <c r="Y37" s="1"/>
      <c r="Z37" s="1"/>
      <c r="AA37" s="1"/>
    </row>
    <row r="38" spans="1:27" ht="12" hidden="1" customHeight="1">
      <c r="A38" s="1"/>
      <c r="B38" s="65">
        <v>6</v>
      </c>
      <c r="C38" s="624">
        <f t="shared" ref="C38:E38" si="31">C37</f>
        <v>2.4266666666666667</v>
      </c>
      <c r="D38" s="624">
        <f t="shared" si="31"/>
        <v>14.56</v>
      </c>
      <c r="E38" s="624">
        <f t="shared" si="31"/>
        <v>0</v>
      </c>
      <c r="F38" s="624"/>
      <c r="G38" s="624"/>
      <c r="H38" s="624">
        <f t="shared" ref="H38:L38" si="32">H37</f>
        <v>0</v>
      </c>
      <c r="I38" s="624">
        <f t="shared" si="32"/>
        <v>0</v>
      </c>
      <c r="J38" s="624">
        <f t="shared" si="32"/>
        <v>0</v>
      </c>
      <c r="K38" s="624">
        <f t="shared" si="32"/>
        <v>0</v>
      </c>
      <c r="L38" s="87">
        <f t="shared" si="32"/>
        <v>0</v>
      </c>
      <c r="M38" s="1"/>
      <c r="N38" s="1"/>
      <c r="O38" s="1"/>
      <c r="P38" s="1"/>
      <c r="Q38" s="1"/>
      <c r="R38" s="1"/>
      <c r="S38" s="1"/>
      <c r="T38" s="1"/>
      <c r="U38" s="1"/>
      <c r="V38" s="1"/>
      <c r="W38" s="1"/>
      <c r="X38" s="1"/>
      <c r="Y38" s="1"/>
      <c r="Z38" s="1"/>
      <c r="AA38" s="1"/>
    </row>
    <row r="39" spans="1:27" ht="12" hidden="1" customHeight="1">
      <c r="A39" s="1"/>
      <c r="B39" s="65">
        <v>7</v>
      </c>
      <c r="C39" s="624">
        <f t="shared" ref="C39:D39" si="33">C38</f>
        <v>2.4266666666666667</v>
      </c>
      <c r="D39" s="624">
        <f t="shared" si="33"/>
        <v>14.56</v>
      </c>
      <c r="E39" s="624">
        <f>E36</f>
        <v>0</v>
      </c>
      <c r="F39" s="624"/>
      <c r="G39" s="624"/>
      <c r="H39" s="624">
        <f>H36</f>
        <v>0</v>
      </c>
      <c r="I39" s="624">
        <f t="shared" ref="I39:L39" si="34">I38</f>
        <v>0</v>
      </c>
      <c r="J39" s="624">
        <f t="shared" si="34"/>
        <v>0</v>
      </c>
      <c r="K39" s="624">
        <f t="shared" si="34"/>
        <v>0</v>
      </c>
      <c r="L39" s="87">
        <f t="shared" si="34"/>
        <v>0</v>
      </c>
      <c r="M39" s="1"/>
      <c r="N39" s="1"/>
      <c r="O39" s="1"/>
      <c r="P39" s="1"/>
      <c r="Q39" s="1"/>
      <c r="R39" s="1"/>
      <c r="S39" s="1"/>
      <c r="T39" s="1"/>
      <c r="U39" s="1"/>
      <c r="V39" s="1"/>
      <c r="W39" s="1"/>
      <c r="X39" s="1"/>
      <c r="Y39" s="1"/>
      <c r="Z39" s="1"/>
      <c r="AA39" s="1"/>
    </row>
    <row r="40" spans="1:27" ht="12" hidden="1" customHeight="1">
      <c r="A40" s="1"/>
      <c r="B40" s="65">
        <v>8</v>
      </c>
      <c r="C40" s="624">
        <f t="shared" ref="C40:D40" si="35">C39</f>
        <v>2.4266666666666667</v>
      </c>
      <c r="D40" s="624">
        <f t="shared" si="35"/>
        <v>14.56</v>
      </c>
      <c r="E40" s="624">
        <f>E36</f>
        <v>0</v>
      </c>
      <c r="F40" s="624"/>
      <c r="G40" s="624"/>
      <c r="H40" s="624">
        <f>H36</f>
        <v>0</v>
      </c>
      <c r="I40" s="624">
        <f t="shared" ref="I40:L40" si="36">I39</f>
        <v>0</v>
      </c>
      <c r="J40" s="624">
        <f t="shared" si="36"/>
        <v>0</v>
      </c>
      <c r="K40" s="624">
        <f t="shared" si="36"/>
        <v>0</v>
      </c>
      <c r="L40" s="87">
        <f t="shared" si="36"/>
        <v>0</v>
      </c>
      <c r="M40" s="1"/>
      <c r="N40" s="1"/>
      <c r="O40" s="1"/>
      <c r="P40" s="1"/>
      <c r="Q40" s="1"/>
      <c r="R40" s="1"/>
      <c r="S40" s="1"/>
      <c r="T40" s="1"/>
      <c r="U40" s="1"/>
      <c r="V40" s="1"/>
      <c r="W40" s="1"/>
      <c r="X40" s="1"/>
      <c r="Y40" s="1"/>
      <c r="Z40" s="1"/>
      <c r="AA40" s="1"/>
    </row>
    <row r="41" spans="1:27" ht="12" hidden="1" customHeight="1">
      <c r="A41" s="1"/>
      <c r="B41" s="65">
        <v>9</v>
      </c>
      <c r="C41" s="624">
        <f t="shared" ref="C41:D41" si="37">C40</f>
        <v>2.4266666666666667</v>
      </c>
      <c r="D41" s="624">
        <f t="shared" si="37"/>
        <v>14.56</v>
      </c>
      <c r="E41" s="624">
        <f>E36</f>
        <v>0</v>
      </c>
      <c r="F41" s="624"/>
      <c r="G41" s="624"/>
      <c r="H41" s="624">
        <f>H36</f>
        <v>0</v>
      </c>
      <c r="I41" s="624">
        <f t="shared" ref="I41:L41" si="38">I40</f>
        <v>0</v>
      </c>
      <c r="J41" s="624">
        <f t="shared" si="38"/>
        <v>0</v>
      </c>
      <c r="K41" s="624">
        <f t="shared" si="38"/>
        <v>0</v>
      </c>
      <c r="L41" s="87">
        <f t="shared" si="38"/>
        <v>0</v>
      </c>
      <c r="M41" s="1"/>
      <c r="N41" s="1"/>
      <c r="O41" s="1"/>
      <c r="P41" s="1"/>
      <c r="Q41" s="1"/>
      <c r="R41" s="1"/>
      <c r="S41" s="1"/>
      <c r="T41" s="1"/>
      <c r="U41" s="1"/>
      <c r="V41" s="1"/>
      <c r="W41" s="1"/>
      <c r="X41" s="1"/>
      <c r="Y41" s="1"/>
      <c r="Z41" s="1"/>
      <c r="AA41" s="1"/>
    </row>
    <row r="42" spans="1:27" ht="12" hidden="1" customHeight="1">
      <c r="A42" s="1"/>
      <c r="B42" s="65">
        <v>10</v>
      </c>
      <c r="C42" s="624">
        <f t="shared" ref="C42:E42" si="39">C33</f>
        <v>0</v>
      </c>
      <c r="D42" s="624">
        <f t="shared" si="39"/>
        <v>0</v>
      </c>
      <c r="E42" s="624">
        <f t="shared" si="39"/>
        <v>0</v>
      </c>
      <c r="F42" s="87">
        <f>SUMPRODUCT('REV &amp; COGS'!B73:B86,'REV &amp; COGS'!E73:E86)</f>
        <v>0</v>
      </c>
      <c r="G42" s="87">
        <f>SUMPRODUCT('REV &amp; COGS'!C73:C86,'REV &amp; COGS'!E73:E86)</f>
        <v>0</v>
      </c>
      <c r="H42" s="624">
        <f>H33</f>
        <v>0</v>
      </c>
      <c r="I42" s="624">
        <f t="shared" ref="I42:J42" si="40">I41</f>
        <v>0</v>
      </c>
      <c r="J42" s="624">
        <f t="shared" si="40"/>
        <v>0</v>
      </c>
      <c r="K42" s="624">
        <f>K33</f>
        <v>0</v>
      </c>
      <c r="L42" s="87">
        <f>L41</f>
        <v>0</v>
      </c>
      <c r="M42" s="1"/>
      <c r="N42" s="1"/>
      <c r="O42" s="1"/>
      <c r="P42" s="1"/>
      <c r="Q42" s="1"/>
      <c r="R42" s="1"/>
      <c r="S42" s="1"/>
      <c r="T42" s="1"/>
      <c r="U42" s="1"/>
      <c r="V42" s="1"/>
      <c r="W42" s="1"/>
      <c r="X42" s="1"/>
      <c r="Y42" s="1"/>
      <c r="Z42" s="1"/>
      <c r="AA42" s="1"/>
    </row>
    <row r="43" spans="1:27" ht="12" hidden="1" customHeight="1">
      <c r="A43" s="1"/>
      <c r="B43" s="65">
        <v>11</v>
      </c>
      <c r="C43" s="624">
        <f t="shared" ref="C43:D43" si="41">C33</f>
        <v>0</v>
      </c>
      <c r="D43" s="624">
        <f t="shared" si="41"/>
        <v>0</v>
      </c>
      <c r="E43" s="624">
        <f t="shared" ref="E43:E44" si="42">E42</f>
        <v>0</v>
      </c>
      <c r="F43" s="624"/>
      <c r="G43" s="624"/>
      <c r="H43" s="624">
        <f t="shared" ref="H43:L43" si="43">H42</f>
        <v>0</v>
      </c>
      <c r="I43" s="624">
        <f t="shared" si="43"/>
        <v>0</v>
      </c>
      <c r="J43" s="624">
        <f t="shared" si="43"/>
        <v>0</v>
      </c>
      <c r="K43" s="624">
        <f t="shared" si="43"/>
        <v>0</v>
      </c>
      <c r="L43" s="87">
        <f t="shared" si="43"/>
        <v>0</v>
      </c>
      <c r="M43" s="1"/>
      <c r="N43" s="1"/>
      <c r="O43" s="1"/>
      <c r="P43" s="1"/>
      <c r="Q43" s="1"/>
      <c r="R43" s="1"/>
      <c r="S43" s="1"/>
      <c r="T43" s="1"/>
      <c r="U43" s="1"/>
      <c r="V43" s="1"/>
      <c r="W43" s="1"/>
      <c r="X43" s="1"/>
      <c r="Y43" s="1"/>
      <c r="Z43" s="1"/>
      <c r="AA43" s="1"/>
    </row>
    <row r="44" spans="1:27" ht="12" hidden="1" customHeight="1">
      <c r="A44" s="1"/>
      <c r="B44" s="65">
        <v>12</v>
      </c>
      <c r="C44" s="624">
        <f t="shared" ref="C44:D44" si="44">C33</f>
        <v>0</v>
      </c>
      <c r="D44" s="624">
        <f t="shared" si="44"/>
        <v>0</v>
      </c>
      <c r="E44" s="624">
        <f t="shared" si="42"/>
        <v>0</v>
      </c>
      <c r="F44" s="624"/>
      <c r="G44" s="624"/>
      <c r="H44" s="624">
        <f t="shared" ref="H44:L44" si="45">H43</f>
        <v>0</v>
      </c>
      <c r="I44" s="624">
        <f t="shared" si="45"/>
        <v>0</v>
      </c>
      <c r="J44" s="624">
        <f t="shared" si="45"/>
        <v>0</v>
      </c>
      <c r="K44" s="624">
        <f t="shared" si="45"/>
        <v>0</v>
      </c>
      <c r="L44" s="87">
        <f t="shared" si="45"/>
        <v>0</v>
      </c>
      <c r="M44" s="1"/>
      <c r="N44" s="1"/>
      <c r="O44" s="1"/>
      <c r="P44" s="1"/>
      <c r="Q44" s="1"/>
      <c r="R44" s="1"/>
      <c r="S44" s="1"/>
      <c r="T44" s="1"/>
      <c r="U44" s="1"/>
      <c r="V44" s="1"/>
      <c r="W44" s="1"/>
      <c r="X44" s="1"/>
      <c r="Y44" s="1"/>
      <c r="Z44" s="1"/>
      <c r="AA44" s="1"/>
    </row>
    <row r="45" spans="1:27" ht="12" customHeight="1">
      <c r="A45" s="1"/>
      <c r="B45" s="1"/>
      <c r="C45" s="590"/>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c r="A46" s="1"/>
      <c r="B46" s="1"/>
      <c r="C46" s="590"/>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c r="A47" s="1"/>
      <c r="B47" s="1"/>
      <c r="C47" s="590"/>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c r="A48" s="1"/>
      <c r="B48" s="1"/>
      <c r="C48" s="590"/>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c r="A49" s="1"/>
      <c r="B49" s="1"/>
      <c r="C49" s="590"/>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c r="A50" s="1"/>
      <c r="B50" s="1"/>
      <c r="C50" s="590"/>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c r="A51" s="1"/>
      <c r="B51" s="1"/>
      <c r="C51" s="590"/>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c r="A52" s="1"/>
      <c r="B52" s="1"/>
      <c r="C52" s="590"/>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c r="A53" s="1"/>
      <c r="B53" s="1"/>
      <c r="C53" s="590"/>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c r="A54" s="1"/>
      <c r="B54" s="1"/>
      <c r="C54" s="590"/>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A55" s="1"/>
      <c r="B55" s="1"/>
      <c r="C55" s="590"/>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A56" s="1"/>
      <c r="B56" s="1"/>
      <c r="C56" s="590"/>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A57" s="1"/>
      <c r="B57" s="1"/>
      <c r="C57" s="590"/>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A58" s="1"/>
      <c r="B58" s="1"/>
      <c r="C58" s="590"/>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A59" s="1"/>
      <c r="B59" s="1"/>
      <c r="C59" s="590"/>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A60" s="1"/>
      <c r="B60" s="1"/>
      <c r="C60" s="590"/>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A61" s="1"/>
      <c r="B61" s="1"/>
      <c r="C61" s="590"/>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A62" s="1"/>
      <c r="B62" s="1"/>
      <c r="C62" s="590"/>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A63" s="1"/>
      <c r="B63" s="1"/>
      <c r="C63" s="590"/>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A64" s="1"/>
      <c r="B64" s="1"/>
      <c r="C64" s="590"/>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c r="A65" s="1"/>
      <c r="B65" s="1"/>
      <c r="C65" s="590"/>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c r="A66" s="1"/>
      <c r="B66" s="1"/>
      <c r="C66" s="590"/>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c r="A67" s="1"/>
      <c r="B67" s="1"/>
      <c r="C67" s="590"/>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c r="A68" s="1"/>
      <c r="B68" s="1"/>
      <c r="C68" s="590"/>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c r="A69" s="1"/>
      <c r="B69" s="1"/>
      <c r="C69" s="590"/>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c r="A70" s="1"/>
      <c r="B70" s="1"/>
      <c r="C70" s="590"/>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c r="A71" s="1"/>
      <c r="B71" s="1"/>
      <c r="C71" s="590"/>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c r="A72" s="1"/>
      <c r="B72" s="1"/>
      <c r="C72" s="590"/>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c r="A73" s="1"/>
      <c r="B73" s="1"/>
      <c r="C73" s="590"/>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c r="A74" s="1"/>
      <c r="B74" s="1"/>
      <c r="C74" s="590"/>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c r="A75" s="1"/>
      <c r="B75" s="1"/>
      <c r="C75" s="590"/>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c r="A76" s="1"/>
      <c r="B76" s="1"/>
      <c r="C76" s="590"/>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c r="A77" s="1"/>
      <c r="B77" s="1"/>
      <c r="C77" s="590"/>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c r="A78" s="1"/>
      <c r="B78" s="1"/>
      <c r="C78" s="590"/>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c r="A79" s="1"/>
      <c r="B79" s="1"/>
      <c r="C79" s="590"/>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c r="A80" s="1"/>
      <c r="B80" s="1"/>
      <c r="C80" s="590"/>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c r="A81" s="1"/>
      <c r="B81" s="1"/>
      <c r="C81" s="590"/>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c r="A82" s="1"/>
      <c r="B82" s="1"/>
      <c r="C82" s="590"/>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c r="A83" s="1"/>
      <c r="B83" s="1"/>
      <c r="C83" s="590"/>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c r="A84" s="1"/>
      <c r="B84" s="1"/>
      <c r="C84" s="590"/>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c r="A85" s="1"/>
      <c r="B85" s="1"/>
      <c r="C85" s="590"/>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c r="A86" s="1"/>
      <c r="B86" s="1"/>
      <c r="C86" s="590"/>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c r="A87" s="1"/>
      <c r="B87" s="1"/>
      <c r="C87" s="590"/>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c r="A88" s="1"/>
      <c r="B88" s="1"/>
      <c r="C88" s="590"/>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c r="A89" s="1"/>
      <c r="B89" s="1"/>
      <c r="C89" s="590"/>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c r="A90" s="1"/>
      <c r="B90" s="1"/>
      <c r="C90" s="590"/>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c r="A91" s="1"/>
      <c r="B91" s="1"/>
      <c r="C91" s="590"/>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c r="A92" s="1"/>
      <c r="B92" s="1"/>
      <c r="C92" s="590"/>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c r="A93" s="1"/>
      <c r="B93" s="1"/>
      <c r="C93" s="590"/>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c r="A94" s="1"/>
      <c r="B94" s="1"/>
      <c r="C94" s="590"/>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c r="A95" s="1"/>
      <c r="B95" s="1"/>
      <c r="C95" s="590"/>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c r="A96" s="1"/>
      <c r="B96" s="1"/>
      <c r="C96" s="590"/>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c r="A97" s="1"/>
      <c r="B97" s="1"/>
      <c r="C97" s="590"/>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c r="A98" s="1"/>
      <c r="B98" s="1"/>
      <c r="C98" s="590"/>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c r="A99" s="1"/>
      <c r="B99" s="1"/>
      <c r="C99" s="590"/>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c r="A100" s="1"/>
      <c r="B100" s="1"/>
      <c r="C100" s="590"/>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c r="A101" s="1"/>
      <c r="B101" s="1"/>
      <c r="C101" s="590"/>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c r="A102" s="1"/>
      <c r="B102" s="1"/>
      <c r="C102" s="590"/>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c r="A103" s="1"/>
      <c r="B103" s="1"/>
      <c r="C103" s="590"/>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c r="A104" s="1"/>
      <c r="B104" s="1"/>
      <c r="C104" s="590"/>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c r="A105" s="1"/>
      <c r="B105" s="1"/>
      <c r="C105" s="590"/>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c r="A106" s="1"/>
      <c r="B106" s="1"/>
      <c r="C106" s="590"/>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c r="A107" s="1"/>
      <c r="B107" s="1"/>
      <c r="C107" s="590"/>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c r="A108" s="1"/>
      <c r="B108" s="1"/>
      <c r="C108" s="590"/>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c r="A109" s="1"/>
      <c r="B109" s="1"/>
      <c r="C109" s="590"/>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c r="A110" s="1"/>
      <c r="B110" s="1"/>
      <c r="C110" s="590"/>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c r="A111" s="1"/>
      <c r="B111" s="1"/>
      <c r="C111" s="590"/>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c r="A112" s="1"/>
      <c r="B112" s="1"/>
      <c r="C112" s="590"/>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c r="A113" s="1"/>
      <c r="B113" s="1"/>
      <c r="C113" s="590"/>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c r="A114" s="1"/>
      <c r="B114" s="1"/>
      <c r="C114" s="590"/>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c r="A115" s="1"/>
      <c r="B115" s="1"/>
      <c r="C115" s="590"/>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c r="A116" s="1"/>
      <c r="B116" s="1"/>
      <c r="C116" s="590"/>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c r="A117" s="1"/>
      <c r="B117" s="1"/>
      <c r="C117" s="590"/>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c r="A118" s="1"/>
      <c r="B118" s="1"/>
      <c r="C118" s="590"/>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c r="A119" s="1"/>
      <c r="B119" s="1"/>
      <c r="C119" s="590"/>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c r="A120" s="1"/>
      <c r="B120" s="1"/>
      <c r="C120" s="590"/>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c r="A121" s="1"/>
      <c r="B121" s="1"/>
      <c r="C121" s="590"/>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c r="A122" s="1"/>
      <c r="B122" s="1"/>
      <c r="C122" s="590"/>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c r="A123" s="1"/>
      <c r="B123" s="1"/>
      <c r="C123" s="590"/>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c r="A124" s="1"/>
      <c r="B124" s="1"/>
      <c r="C124" s="590"/>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c r="A125" s="1"/>
      <c r="B125" s="1"/>
      <c r="C125" s="590"/>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c r="A126" s="1"/>
      <c r="B126" s="1"/>
      <c r="C126" s="590"/>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c r="A127" s="1"/>
      <c r="B127" s="1"/>
      <c r="C127" s="590"/>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c r="A128" s="1"/>
      <c r="B128" s="1"/>
      <c r="C128" s="590"/>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c r="A129" s="1"/>
      <c r="B129" s="1"/>
      <c r="C129" s="590"/>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c r="A130" s="1"/>
      <c r="B130" s="1"/>
      <c r="C130" s="590"/>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c r="A131" s="1"/>
      <c r="B131" s="1"/>
      <c r="C131" s="590"/>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c r="A132" s="1"/>
      <c r="B132" s="1"/>
      <c r="C132" s="590"/>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c r="A133" s="1"/>
      <c r="B133" s="1"/>
      <c r="C133" s="590"/>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c r="A134" s="1"/>
      <c r="B134" s="1"/>
      <c r="C134" s="590"/>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c r="A135" s="1"/>
      <c r="B135" s="1"/>
      <c r="C135" s="590"/>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c r="A136" s="1"/>
      <c r="B136" s="1"/>
      <c r="C136" s="590"/>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c r="A137" s="1"/>
      <c r="B137" s="1"/>
      <c r="C137" s="590"/>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c r="A138" s="1"/>
      <c r="B138" s="1"/>
      <c r="C138" s="590"/>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c r="A139" s="1"/>
      <c r="B139" s="1"/>
      <c r="C139" s="590"/>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c r="A140" s="1"/>
      <c r="B140" s="1"/>
      <c r="C140" s="590"/>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c r="A141" s="1"/>
      <c r="B141" s="1"/>
      <c r="C141" s="590"/>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c r="A142" s="1"/>
      <c r="B142" s="1"/>
      <c r="C142" s="590"/>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c r="A143" s="1"/>
      <c r="B143" s="1"/>
      <c r="C143" s="590"/>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c r="A144" s="1"/>
      <c r="B144" s="1"/>
      <c r="C144" s="590"/>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c r="A145" s="1"/>
      <c r="B145" s="1"/>
      <c r="C145" s="590"/>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c r="A146" s="1"/>
      <c r="B146" s="1"/>
      <c r="C146" s="590"/>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c r="A147" s="1"/>
      <c r="B147" s="1"/>
      <c r="C147" s="590"/>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c r="A148" s="1"/>
      <c r="B148" s="1"/>
      <c r="C148" s="590"/>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c r="A149" s="1"/>
      <c r="B149" s="1"/>
      <c r="C149" s="590"/>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c r="A150" s="1"/>
      <c r="B150" s="1"/>
      <c r="C150" s="590"/>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c r="A151" s="1"/>
      <c r="B151" s="1"/>
      <c r="C151" s="590"/>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c r="A152" s="1"/>
      <c r="B152" s="1"/>
      <c r="C152" s="590"/>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c r="A153" s="1"/>
      <c r="B153" s="1"/>
      <c r="C153" s="590"/>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c r="A154" s="1"/>
      <c r="B154" s="1"/>
      <c r="C154" s="590"/>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c r="A155" s="1"/>
      <c r="B155" s="1"/>
      <c r="C155" s="590"/>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c r="A156" s="1"/>
      <c r="B156" s="1"/>
      <c r="C156" s="590"/>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c r="A157" s="1"/>
      <c r="B157" s="1"/>
      <c r="C157" s="590"/>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c r="A158" s="1"/>
      <c r="B158" s="1"/>
      <c r="C158" s="590"/>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c r="A159" s="1"/>
      <c r="B159" s="1"/>
      <c r="C159" s="590"/>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c r="A160" s="1"/>
      <c r="B160" s="1"/>
      <c r="C160" s="590"/>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c r="A161" s="1"/>
      <c r="B161" s="1"/>
      <c r="C161" s="590"/>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c r="A162" s="1"/>
      <c r="B162" s="1"/>
      <c r="C162" s="590"/>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c r="A163" s="1"/>
      <c r="B163" s="1"/>
      <c r="C163" s="590"/>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c r="A164" s="1"/>
      <c r="B164" s="1"/>
      <c r="C164" s="590"/>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c r="A165" s="1"/>
      <c r="B165" s="1"/>
      <c r="C165" s="590"/>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c r="A166" s="1"/>
      <c r="B166" s="1"/>
      <c r="C166" s="590"/>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c r="A167" s="1"/>
      <c r="B167" s="1"/>
      <c r="C167" s="590"/>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c r="A168" s="1"/>
      <c r="B168" s="1"/>
      <c r="C168" s="590"/>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c r="A169" s="1"/>
      <c r="B169" s="1"/>
      <c r="C169" s="590"/>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c r="A170" s="1"/>
      <c r="B170" s="1"/>
      <c r="C170" s="590"/>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c r="A171" s="1"/>
      <c r="B171" s="1"/>
      <c r="C171" s="590"/>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c r="A172" s="1"/>
      <c r="B172" s="1"/>
      <c r="C172" s="590"/>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c r="A173" s="1"/>
      <c r="B173" s="1"/>
      <c r="C173" s="590"/>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c r="A174" s="1"/>
      <c r="B174" s="1"/>
      <c r="C174" s="590"/>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c r="A175" s="1"/>
      <c r="B175" s="1"/>
      <c r="C175" s="590"/>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c r="A176" s="1"/>
      <c r="B176" s="1"/>
      <c r="C176" s="590"/>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c r="A177" s="1"/>
      <c r="B177" s="1"/>
      <c r="C177" s="590"/>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c r="A178" s="1"/>
      <c r="B178" s="1"/>
      <c r="C178" s="590"/>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c r="A179" s="1"/>
      <c r="B179" s="1"/>
      <c r="C179" s="590"/>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c r="A180" s="1"/>
      <c r="B180" s="1"/>
      <c r="C180" s="590"/>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c r="A181" s="1"/>
      <c r="B181" s="1"/>
      <c r="C181" s="590"/>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c r="A182" s="1"/>
      <c r="B182" s="1"/>
      <c r="C182" s="590"/>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c r="A183" s="1"/>
      <c r="B183" s="1"/>
      <c r="C183" s="590"/>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c r="A184" s="1"/>
      <c r="B184" s="1"/>
      <c r="C184" s="590"/>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c r="A185" s="1"/>
      <c r="B185" s="1"/>
      <c r="C185" s="590"/>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c r="A186" s="1"/>
      <c r="B186" s="1"/>
      <c r="C186" s="590"/>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c r="A187" s="1"/>
      <c r="B187" s="1"/>
      <c r="C187" s="590"/>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c r="A188" s="1"/>
      <c r="B188" s="1"/>
      <c r="C188" s="590"/>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c r="A189" s="1"/>
      <c r="B189" s="1"/>
      <c r="C189" s="590"/>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c r="A190" s="1"/>
      <c r="B190" s="1"/>
      <c r="C190" s="590"/>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c r="A191" s="1"/>
      <c r="B191" s="1"/>
      <c r="C191" s="590"/>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c r="A192" s="1"/>
      <c r="B192" s="1"/>
      <c r="C192" s="590"/>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c r="A193" s="1"/>
      <c r="B193" s="1"/>
      <c r="C193" s="590"/>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c r="A194" s="1"/>
      <c r="B194" s="1"/>
      <c r="C194" s="590"/>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c r="A195" s="1"/>
      <c r="B195" s="1"/>
      <c r="C195" s="590"/>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c r="A196" s="1"/>
      <c r="B196" s="1"/>
      <c r="C196" s="590"/>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c r="A197" s="1"/>
      <c r="B197" s="1"/>
      <c r="C197" s="590"/>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c r="A198" s="1"/>
      <c r="B198" s="1"/>
      <c r="C198" s="590"/>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c r="A199" s="1"/>
      <c r="B199" s="1"/>
      <c r="C199" s="590"/>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c r="A200" s="1"/>
      <c r="B200" s="1"/>
      <c r="C200" s="590"/>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c r="A201" s="1"/>
      <c r="B201" s="1"/>
      <c r="C201" s="590"/>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c r="A202" s="1"/>
      <c r="B202" s="1"/>
      <c r="C202" s="590"/>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c r="A203" s="1"/>
      <c r="B203" s="1"/>
      <c r="C203" s="590"/>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c r="A204" s="1"/>
      <c r="B204" s="1"/>
      <c r="C204" s="590"/>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c r="A205" s="1"/>
      <c r="B205" s="1"/>
      <c r="C205" s="590"/>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c r="A206" s="1"/>
      <c r="B206" s="1"/>
      <c r="C206" s="590"/>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c r="A207" s="1"/>
      <c r="B207" s="1"/>
      <c r="C207" s="590"/>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c r="A208" s="1"/>
      <c r="B208" s="1"/>
      <c r="C208" s="590"/>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c r="A209" s="1"/>
      <c r="B209" s="1"/>
      <c r="C209" s="590"/>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c r="A210" s="1"/>
      <c r="B210" s="1"/>
      <c r="C210" s="590"/>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c r="A211" s="1"/>
      <c r="B211" s="1"/>
      <c r="C211" s="590"/>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c r="A212" s="1"/>
      <c r="B212" s="1"/>
      <c r="C212" s="590"/>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c r="A213" s="1"/>
      <c r="B213" s="1"/>
      <c r="C213" s="590"/>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c r="A214" s="1"/>
      <c r="B214" s="1"/>
      <c r="C214" s="590"/>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c r="A215" s="1"/>
      <c r="B215" s="1"/>
      <c r="C215" s="590"/>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c r="A216" s="1"/>
      <c r="B216" s="1"/>
      <c r="C216" s="590"/>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c r="A217" s="1"/>
      <c r="B217" s="1"/>
      <c r="C217" s="590"/>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c r="A218" s="1"/>
      <c r="B218" s="1"/>
      <c r="C218" s="590"/>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c r="A219" s="1"/>
      <c r="B219" s="1"/>
      <c r="C219" s="590"/>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c r="A220" s="1"/>
      <c r="B220" s="1"/>
      <c r="C220" s="590"/>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c r="A221" s="1"/>
      <c r="B221" s="1"/>
      <c r="C221" s="590"/>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c r="A222" s="1"/>
      <c r="B222" s="1"/>
      <c r="C222" s="590"/>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c r="A223" s="1"/>
      <c r="B223" s="1"/>
      <c r="C223" s="590"/>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c r="A224" s="1"/>
      <c r="B224" s="1"/>
      <c r="C224" s="590"/>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c r="A225" s="1"/>
      <c r="B225" s="1"/>
      <c r="C225" s="590"/>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c r="A226" s="1"/>
      <c r="B226" s="1"/>
      <c r="C226" s="590"/>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c r="A227" s="1"/>
      <c r="B227" s="1"/>
      <c r="C227" s="590"/>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c r="A228" s="1"/>
      <c r="B228" s="1"/>
      <c r="C228" s="590"/>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c r="A229" s="1"/>
      <c r="B229" s="1"/>
      <c r="C229" s="590"/>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c r="A230" s="1"/>
      <c r="B230" s="1"/>
      <c r="C230" s="590"/>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c r="A231" s="1"/>
      <c r="B231" s="1"/>
      <c r="C231" s="590"/>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c r="A232" s="1"/>
      <c r="B232" s="1"/>
      <c r="C232" s="590"/>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c r="A233" s="1"/>
      <c r="B233" s="1"/>
      <c r="C233" s="590"/>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c r="A234" s="1"/>
      <c r="B234" s="1"/>
      <c r="C234" s="590"/>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c r="A235" s="1"/>
      <c r="B235" s="1"/>
      <c r="C235" s="590"/>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c r="A236" s="1"/>
      <c r="B236" s="1"/>
      <c r="C236" s="590"/>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c r="A237" s="1"/>
      <c r="B237" s="1"/>
      <c r="C237" s="590"/>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c r="A238" s="1"/>
      <c r="B238" s="1"/>
      <c r="C238" s="590"/>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c r="A239" s="1"/>
      <c r="B239" s="1"/>
      <c r="C239" s="590"/>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c r="A240" s="1"/>
      <c r="B240" s="1"/>
      <c r="C240" s="590"/>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c r="A241" s="1"/>
      <c r="B241" s="1"/>
      <c r="C241" s="590"/>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c r="A242" s="1"/>
      <c r="B242" s="1"/>
      <c r="C242" s="590"/>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c r="A243" s="1"/>
      <c r="B243" s="1"/>
      <c r="C243" s="590"/>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c r="A244" s="1"/>
      <c r="B244" s="1"/>
      <c r="C244" s="590"/>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ummDi1qbqmnR2OjjA3V5y5qWt2tp2J/cUagq1SIcBzSwkfCNJIZYd/sYZv6HVPGAs1pOD9EQ9UAU0+6CySBa1Q==" saltValue="Vm0aDJ2BVCNs10LDUWcVWw==" spinCount="100000" sheet="1" objects="1" scenarios="1"/>
  <pageMargins left="0.75" right="0.75" top="1" bottom="1"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Please Read First</vt:lpstr>
      <vt:lpstr>Startup Costs</vt:lpstr>
      <vt:lpstr>Plant &amp; Fish Production</vt:lpstr>
      <vt:lpstr>REV &amp; COGS</vt:lpstr>
      <vt:lpstr>Energy and Water</vt:lpstr>
      <vt:lpstr>Produce &amp; Fish Sales</vt:lpstr>
      <vt:lpstr>Scenarios</vt:lpstr>
      <vt:lpstr>Misc - Other Rev</vt:lpstr>
      <vt:lpstr>COGS Monthly</vt:lpstr>
      <vt:lpstr>Plant and IPM Supplies</vt:lpstr>
      <vt:lpstr>Distribution</vt:lpstr>
      <vt:lpstr>Marketing &amp; Adv</vt:lpstr>
      <vt:lpstr>Salaries and Training</vt:lpstr>
      <vt:lpstr>Water Quality</vt:lpstr>
      <vt:lpstr>Nutrients and Adjusters</vt:lpstr>
      <vt:lpstr>Office Supplies</vt:lpstr>
      <vt:lpstr>Other Operating exp</vt:lpstr>
      <vt:lpstr>Pro Forma Income Statement</vt:lpstr>
      <vt:lpstr>2 yr monthly cash flow</vt:lpstr>
      <vt:lpstr>Summary Data</vt:lpstr>
      <vt:lpstr>Report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Sawyer</dc:creator>
  <cp:lastModifiedBy>JD Sawyer</cp:lastModifiedBy>
  <dcterms:created xsi:type="dcterms:W3CDTF">2019-02-08T22:53:54Z</dcterms:created>
  <dcterms:modified xsi:type="dcterms:W3CDTF">2022-02-11T17:09:16Z</dcterms:modified>
</cp:coreProperties>
</file>